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95" firstSheet="25" activeTab="1"/>
  </bookViews>
  <sheets>
    <sheet name="封面" sheetId="1" r:id="rId1"/>
    <sheet name="目录" sheetId="2" r:id="rId2"/>
    <sheet name="表1 " sheetId="63" r:id="rId3"/>
    <sheet name="表2" sheetId="64" r:id="rId4"/>
    <sheet name="表3" sheetId="65" r:id="rId5"/>
    <sheet name="表4" sheetId="66" r:id="rId6"/>
    <sheet name="表 5" sheetId="38" r:id="rId7"/>
    <sheet name="表6" sheetId="67" r:id="rId8"/>
    <sheet name="表7" sheetId="68" r:id="rId9"/>
    <sheet name="表8" sheetId="69" r:id="rId10"/>
    <sheet name="表9" sheetId="70" r:id="rId11"/>
    <sheet name="表10" sheetId="71" r:id="rId12"/>
    <sheet name="表11 " sheetId="92" r:id="rId13"/>
    <sheet name="表12" sheetId="72" r:id="rId14"/>
    <sheet name="表13" sheetId="42" r:id="rId15"/>
    <sheet name="表14" sheetId="43" r:id="rId16"/>
    <sheet name="表15" sheetId="44" r:id="rId17"/>
    <sheet name="表16" sheetId="45" r:id="rId18"/>
    <sheet name="表17" sheetId="47" r:id="rId19"/>
    <sheet name="表18" sheetId="73" r:id="rId20"/>
    <sheet name="表19" sheetId="74" r:id="rId21"/>
    <sheet name="表20" sheetId="75" r:id="rId22"/>
    <sheet name="表21" sheetId="76" r:id="rId23"/>
    <sheet name="表22" sheetId="79" r:id="rId24"/>
    <sheet name="表23" sheetId="80" r:id="rId25"/>
    <sheet name="表24" sheetId="77" r:id="rId26"/>
    <sheet name="表25" sheetId="78" r:id="rId27"/>
    <sheet name="表26" sheetId="50" r:id="rId28"/>
    <sheet name="表27" sheetId="51" r:id="rId29"/>
    <sheet name="表28" sheetId="52" r:id="rId30"/>
    <sheet name="表29" sheetId="81" r:id="rId31"/>
    <sheet name="表30" sheetId="82" r:id="rId32"/>
    <sheet name="表31" sheetId="83" r:id="rId33"/>
    <sheet name="表32" sheetId="84" r:id="rId34"/>
    <sheet name="表33" sheetId="85" r:id="rId35"/>
    <sheet name="表34" sheetId="86" r:id="rId36"/>
    <sheet name="表35" sheetId="87" r:id="rId37"/>
    <sheet name="表36" sheetId="55" r:id="rId38"/>
    <sheet name="表37" sheetId="88" r:id="rId39"/>
    <sheet name="表38" sheetId="89" r:id="rId40"/>
    <sheet name="表39" sheetId="91" r:id="rId41"/>
    <sheet name="表40" sheetId="90" r:id="rId42"/>
    <sheet name="附件1" sheetId="56" r:id="rId43"/>
    <sheet name="附件2" sheetId="57" r:id="rId44"/>
    <sheet name="附件3." sheetId="58" r:id="rId45"/>
    <sheet name="附件4." sheetId="59" r:id="rId46"/>
    <sheet name="附件5" sheetId="60" r:id="rId47"/>
    <sheet name="附件6" sheetId="61" r:id="rId48"/>
    <sheet name="附件8" sheetId="62" r:id="rId49"/>
  </sheets>
  <externalReferences>
    <externalReference r:id="rId50"/>
    <externalReference r:id="rId51"/>
  </externalReferences>
  <definedNames>
    <definedName name="_xlnm.Print_Titles" localSheetId="1">目录!$1:$1</definedName>
    <definedName name="\a">#REF!</definedName>
    <definedName name="Database">#REF!</definedName>
    <definedName name="_xlnm.Print_Area" hidden="1">'[1]#REF!'!$A$1:$W$7</definedName>
    <definedName name="Print_Area_MI">#REF!</definedName>
    <definedName name="_xlnm.Print_Titles" hidden="1">#REF!</definedName>
    <definedName name="表">#REF!</definedName>
    <definedName name="单位2">[2]单位!$B$2:$B$364</definedName>
    <definedName name="科目值">#REF!</definedName>
    <definedName name="专课手人">#REF!</definedName>
    <definedName name="\a" localSheetId="27">#REF!</definedName>
    <definedName name="Database" localSheetId="27">#REF!</definedName>
    <definedName name="Print_Area_MI" localSheetId="27">#REF!</definedName>
    <definedName name="_xlnm.Print_Titles" localSheetId="27" hidden="1">#REF!</definedName>
    <definedName name="表" localSheetId="27">#REF!</definedName>
    <definedName name="科目值" localSheetId="27">#REF!</definedName>
    <definedName name="专课手人" localSheetId="27">#REF!</definedName>
    <definedName name="\a" localSheetId="28">#REF!</definedName>
    <definedName name="Database" localSheetId="28">#REF!</definedName>
    <definedName name="Print_Area_MI" localSheetId="28">#REF!</definedName>
    <definedName name="_xlnm.Print_Titles" localSheetId="28" hidden="1">#REF!</definedName>
    <definedName name="表" localSheetId="28">#REF!</definedName>
    <definedName name="科目值" localSheetId="28">#REF!</definedName>
    <definedName name="专课手人" localSheetId="28">#REF!</definedName>
    <definedName name="\a" localSheetId="29">#REF!</definedName>
    <definedName name="Database" localSheetId="29">#REF!</definedName>
    <definedName name="Print_Area_MI" localSheetId="29">#REF!</definedName>
    <definedName name="_xlnm.Print_Titles" localSheetId="29" hidden="1">#REF!</definedName>
    <definedName name="表" localSheetId="29">#REF!</definedName>
    <definedName name="科目值" localSheetId="29">#REF!</definedName>
    <definedName name="专课手人" localSheetId="29">#REF!</definedName>
    <definedName name="\a" localSheetId="37">#REF!</definedName>
    <definedName name="Database" localSheetId="37">#REF!</definedName>
    <definedName name="Print_Area_MI" localSheetId="37">#REF!</definedName>
    <definedName name="_xlnm.Print_Titles" localSheetId="37" hidden="1">#REF!</definedName>
    <definedName name="表" localSheetId="37">#REF!</definedName>
    <definedName name="科目值" localSheetId="37">#REF!</definedName>
    <definedName name="专课手人" localSheetId="37">#REF!</definedName>
    <definedName name="\a" localSheetId="42">#REF!</definedName>
    <definedName name="Database" localSheetId="42">#REF!</definedName>
    <definedName name="Print_Area_MI" localSheetId="42">#REF!</definedName>
    <definedName name="_xlnm.Print_Titles" localSheetId="42" hidden="1">#REF!</definedName>
    <definedName name="表" localSheetId="42">#REF!</definedName>
    <definedName name="科目值" localSheetId="42">#REF!</definedName>
    <definedName name="专课手人" localSheetId="42">#REF!</definedName>
    <definedName name="\a" localSheetId="43">#REF!</definedName>
    <definedName name="Database" localSheetId="43">#REF!</definedName>
    <definedName name="Print_Area_MI" localSheetId="43">#REF!</definedName>
    <definedName name="_xlnm.Print_Titles" localSheetId="43" hidden="1">#REF!</definedName>
    <definedName name="表" localSheetId="43">#REF!</definedName>
    <definedName name="科目值" localSheetId="43">#REF!</definedName>
    <definedName name="专课手人" localSheetId="43">#REF!</definedName>
    <definedName name="\a" localSheetId="44">#REF!</definedName>
    <definedName name="Database" localSheetId="44">#REF!</definedName>
    <definedName name="Print_Area_MI" localSheetId="44">#REF!</definedName>
    <definedName name="_xlnm.Print_Titles" localSheetId="44" hidden="1">#REF!</definedName>
    <definedName name="表" localSheetId="44">#REF!</definedName>
    <definedName name="科目值" localSheetId="44">#REF!</definedName>
    <definedName name="专课手人" localSheetId="44">#REF!</definedName>
    <definedName name="\a" localSheetId="45">#REF!</definedName>
    <definedName name="Database" localSheetId="45">#REF!</definedName>
    <definedName name="Print_Area_MI" localSheetId="45">#REF!</definedName>
    <definedName name="_xlnm.Print_Titles" localSheetId="45" hidden="1">#REF!</definedName>
    <definedName name="表" localSheetId="45">#REF!</definedName>
    <definedName name="科目值" localSheetId="45">#REF!</definedName>
    <definedName name="专课手人" localSheetId="45">#REF!</definedName>
    <definedName name="\a" localSheetId="46">#REF!</definedName>
    <definedName name="Database" localSheetId="46">#REF!</definedName>
    <definedName name="Print_Area_MI" localSheetId="46">#REF!</definedName>
    <definedName name="_xlnm.Print_Titles" localSheetId="46" hidden="1">#REF!</definedName>
    <definedName name="表" localSheetId="46">#REF!</definedName>
    <definedName name="科目值" localSheetId="46">#REF!</definedName>
    <definedName name="专课手人" localSheetId="46">#REF!</definedName>
    <definedName name="\a" localSheetId="47">#REF!</definedName>
    <definedName name="Database" localSheetId="47">#REF!</definedName>
    <definedName name="Print_Area_MI" localSheetId="47">#REF!</definedName>
    <definedName name="_xlnm.Print_Titles" localSheetId="47" hidden="1">#REF!</definedName>
    <definedName name="表" localSheetId="47">#REF!</definedName>
    <definedName name="科目值" localSheetId="47">#REF!</definedName>
    <definedName name="专课手人" localSheetId="47">#REF!</definedName>
    <definedName name="_xlnm.Print_Titles" localSheetId="11">表10!$1:$4</definedName>
    <definedName name="_xlnm._FilterDatabase" localSheetId="11" hidden="1">表10!#REF!</definedName>
    <definedName name="_xlnm.Print_Titles" localSheetId="13">表12!$1:$4</definedName>
    <definedName name="_xlnm.Print_Titles" localSheetId="12">'表11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<sst xmlns="http://schemas.openxmlformats.org/spreadsheetml/2006/main" count="1434" uniqueCount="648">
  <si>
    <t>扶风县2025年财政预算执行情况</t>
  </si>
  <si>
    <t>和2026年财政预算</t>
  </si>
  <si>
    <t>公开报表</t>
  </si>
  <si>
    <t>扶风县财政局</t>
  </si>
  <si>
    <t>目    录</t>
  </si>
  <si>
    <t>一、一般公共预算报表</t>
  </si>
  <si>
    <t>表1  2025年扶风县一般公共预算收入执行情况表</t>
  </si>
  <si>
    <t>表2  2025年扶风县一般公共预算支出执行情况表</t>
  </si>
  <si>
    <t>表3  2025年扶风县上级一般公共预算补助情况表</t>
  </si>
  <si>
    <t>表4  2025年扶风县一般债务限额和余额情况表</t>
  </si>
  <si>
    <t>表5  2025年“三保”执行情况表</t>
  </si>
  <si>
    <t>表6  2026年扶风县一般公共预算收入预算表</t>
  </si>
  <si>
    <t>表7  2026年扶风县一般公共预算支出预算表</t>
  </si>
  <si>
    <t>表8  2026年扶风县本级一般公共预算收入预算表</t>
  </si>
  <si>
    <t>表9  2026年扶风县本级一般公共预算支出预算表</t>
  </si>
  <si>
    <t>表10 2026年扶风县一般公共预算支出（功能分类）预算表</t>
  </si>
  <si>
    <t>表11 2026年扶风县一般公共预算支出（经济分类）预算表</t>
  </si>
  <si>
    <t>表12 2026年扶风县一般公共预算基本支出（经济分类）预算表</t>
  </si>
  <si>
    <t>表13 2026年扶风县本级税收返还和转移支付预算总表</t>
  </si>
  <si>
    <t>表14 2026年扶风县本级专项转移支付预算表</t>
  </si>
  <si>
    <t>表15 2026年扶风县本级专项转移支付分区域预算表</t>
  </si>
  <si>
    <t>表16 2026年扶风县一般债务余额和限额情况表</t>
  </si>
  <si>
    <t>表17 2026年扶风县一般公共预算安排“三保”支出预算表</t>
  </si>
  <si>
    <t>二、政府性基金预算报表</t>
  </si>
  <si>
    <t>表18 2025年扶风县本级政府性基金预算收入执行情况表</t>
  </si>
  <si>
    <t>表19 2025年扶风县政府性基金预算支出执行情况表</t>
  </si>
  <si>
    <t>表20 2025年扶风县上级政府性基金预算补助情况表</t>
  </si>
  <si>
    <t>表21 2025年扶风县专项债务限额和余额情况表</t>
  </si>
  <si>
    <t>表22 2026年扶风县政府性基金收入预算表</t>
  </si>
  <si>
    <t>表23 2026年扶风县政府性基金支出预算表</t>
  </si>
  <si>
    <t>表24 2026年扶风县本级政府性基金收入预算表</t>
  </si>
  <si>
    <t>表25 2026年扶风县本级政府性基金支出预算表</t>
  </si>
  <si>
    <t>表26 2026年扶风县本级政府性基金转移支付预算表</t>
  </si>
  <si>
    <t>表27 2026年扶风县本级政府性基金转移支付分区域预算表</t>
  </si>
  <si>
    <t>表28 2026年扶风县专项债务限额和余额情况表</t>
  </si>
  <si>
    <t>三、国有资本经营预算报表</t>
  </si>
  <si>
    <t>表29 2025年扶风县国有资本经营收入预算执行情况表</t>
  </si>
  <si>
    <t>表30 2025年扶风县国有资本经营支出预算执行情况表</t>
  </si>
  <si>
    <t>表31 2025年扶风县上级国有资本经营预算补助情况表</t>
  </si>
  <si>
    <t>表32 2026年扶风县国有资本经营收入预算表</t>
  </si>
  <si>
    <t>表33 2026年扶风县国有资本经营支出预算表</t>
  </si>
  <si>
    <t>表34 2026年扶风县本级国有资本经营收入预算表</t>
  </si>
  <si>
    <t>表35 2026年扶风县本级国有资本经营支出预算表</t>
  </si>
  <si>
    <t>表36 2026年扶风县本级国有资本经营预算转移支付分区域预算表</t>
  </si>
  <si>
    <t>四、社会保险基金预算报表</t>
  </si>
  <si>
    <t>表37 2025年扶风县本级社会保险基金收入预算执行情况表</t>
  </si>
  <si>
    <t>表38 2025年扶风县本级社会保险基金支出预算执行情况表</t>
  </si>
  <si>
    <t>表39 2026年扶风县本级社会保险基金收入预算表</t>
  </si>
  <si>
    <t>表40 2026年扶风县本级社会保险基金支出预算表</t>
  </si>
  <si>
    <t>五、其他附表或说明</t>
  </si>
  <si>
    <t>附件1  扶风县2026年一般公共预算“三公”经费及会议费、培训费年度控制预算支出表</t>
  </si>
  <si>
    <t>附件2  扶风县2026年一般公共预算“三公”经费支出说明</t>
  </si>
  <si>
    <t>附件3  扶风县政府预算公开空表情况说明</t>
  </si>
  <si>
    <t>附件4  扶风县2026年财政转移支付安排情况说明</t>
  </si>
  <si>
    <t>附件5  扶风县“三保”预算情况说明</t>
  </si>
  <si>
    <t>附件6  扶风县举借政府债务情况说明</t>
  </si>
  <si>
    <t>附件7  扶风县2025年预算绩效管理情况报告</t>
  </si>
  <si>
    <t>附件8  重大政策、重点项目绩效目标情况说明</t>
  </si>
  <si>
    <t>附件9 名词解释</t>
  </si>
  <si>
    <t>表1</t>
  </si>
  <si>
    <t>2025年扶风县一般公共预算收入执行情况表</t>
  </si>
  <si>
    <t>单位：万元</t>
  </si>
  <si>
    <t>收入项目</t>
  </si>
  <si>
    <t>2024年
决算数</t>
  </si>
  <si>
    <t>2025年
预算数</t>
  </si>
  <si>
    <t>2025年
执行数</t>
  </si>
  <si>
    <t>执行数
占预算%</t>
  </si>
  <si>
    <t>执行数
比上年
±%</t>
  </si>
  <si>
    <t>一、税收收入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</si>
  <si>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</si>
  <si>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</si>
  <si>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</si>
  <si>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</si>
  <si>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</si>
  <si>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</si>
  <si>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</si>
  <si>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</si>
  <si>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</si>
  <si>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</si>
  <si>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</si>
  <si>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</si>
  <si>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环保税</t>
  </si>
  <si>
    <t>其他收入</t>
  </si>
  <si>
    <t>二、非税收入</t>
  </si>
  <si>
    <t>专项收入</t>
  </si>
  <si>
    <t>行政事业性收费收入</t>
  </si>
  <si>
    <t>罚没收入</t>
  </si>
  <si>
    <t>国有资源(资产)有偿使用收入</t>
  </si>
  <si>
    <t>捐赠收入</t>
  </si>
  <si>
    <t>政府住房基金收入</t>
  </si>
  <si>
    <t>合      计</t>
  </si>
  <si>
    <t>表2</t>
  </si>
  <si>
    <t>2025年扶风县一般公共预算支出执行情况表</t>
  </si>
  <si>
    <t>支出项目</t>
  </si>
  <si>
    <t>执行数比
上年±%</t>
  </si>
  <si>
    <t>一、一般公共服务支出</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</si>
  <si>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</si>
  <si>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</si>
  <si>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</si>
  <si>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</si>
  <si>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</si>
  <si>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</si>
  <si>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</si>
  <si>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</si>
  <si>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</si>
  <si>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</si>
  <si>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</si>
  <si>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</si>
  <si>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</si>
  <si>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十五、自然资源海洋气象等支出</t>
  </si>
  <si>
    <t>十六、住房保障支出</t>
  </si>
  <si>
    <t>十七、粮油物资储备支出</t>
  </si>
  <si>
    <t>十八、灾害防治及应急管理支出</t>
  </si>
  <si>
    <t>十九、其他支出</t>
  </si>
  <si>
    <t>二十、债务付息支出</t>
  </si>
  <si>
    <t>二十一、债务发行费用支出</t>
  </si>
  <si>
    <t>表3</t>
  </si>
  <si>
    <t>2025年扶风县上级一般公共预算补助情况表</t>
  </si>
  <si>
    <t>项   目</t>
  </si>
  <si>
    <t>金额</t>
  </si>
  <si>
    <t>一、返还性收入</t>
  </si>
  <si>
    <t>二、一般性转移支付收入</t>
  </si>
  <si>
    <t>（1）均衡性转移支付收入</t>
  </si>
  <si>
    <t>（2）县级基本财力保障机制奖补资金收入</t>
  </si>
  <si>
    <t>（3）产粮(油)大县奖励资金收入</t>
  </si>
  <si>
    <t>（4）固定数额补助收入</t>
  </si>
  <si>
    <t>（5）结算补助收入</t>
  </si>
  <si>
    <t>（6）民生托底转移支付</t>
  </si>
  <si>
    <t>三、专项转移支付收入（含共同事权转移支付）</t>
  </si>
  <si>
    <t>上 级 补 助 合 计</t>
  </si>
  <si>
    <t>表4</t>
  </si>
  <si>
    <t>2025年扶风县一般债务限额和余额情况表</t>
  </si>
  <si>
    <t>单位：亿元</t>
  </si>
  <si>
    <t>级  次</t>
  </si>
  <si>
    <t>一般债务限额</t>
  </si>
  <si>
    <t>一般债务余额</t>
  </si>
  <si>
    <t>扶风县本级</t>
  </si>
  <si>
    <t>表5</t>
  </si>
  <si>
    <t>2025年扶风县一般公共预算“三保”执行情况表</t>
  </si>
  <si>
    <t>项  目</t>
  </si>
  <si>
    <t>2025年执行情况</t>
  </si>
  <si>
    <t>2025年
调整预算数</t>
  </si>
  <si>
    <t>2025年执行数</t>
  </si>
  <si>
    <t>预算执行率</t>
  </si>
  <si>
    <t>保基本民生</t>
  </si>
  <si>
    <t>保工资</t>
  </si>
  <si>
    <t>保运转</t>
  </si>
  <si>
    <t>合计</t>
  </si>
  <si>
    <t>备注：当年预算执行率在95%以上说明预算精准、执行良好。</t>
  </si>
  <si>
    <t>表6</t>
  </si>
  <si>
    <t>2026年扶风县一般公共预算收入预算表</t>
  </si>
  <si>
    <t>2026年
预算数</t>
  </si>
  <si>
    <t>预算数比
上年±%</t>
  </si>
  <si>
    <t>2023年按
新体制执行数</t>
  </si>
  <si>
    <t>2024年
新体制收入</t>
  </si>
  <si>
    <t>地 方 财 政 收 入 合 计</t>
  </si>
  <si>
    <t>表7</t>
  </si>
  <si>
    <t>2026年扶风县一般公共预算支出预算表</t>
  </si>
  <si>
    <t>序
号</t>
  </si>
  <si>
    <t>科目
代码</t>
  </si>
  <si>
    <t>科目名称</t>
  </si>
  <si>
    <t>预算数</t>
  </si>
  <si>
    <t>一般公共服务支出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</si>
  <si>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</si>
  <si>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</si>
  <si>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</si>
  <si>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</si>
  <si>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</si>
  <si>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</si>
  <si>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</si>
  <si>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</si>
  <si>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</si>
  <si>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</si>
  <si>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</si>
  <si>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</si>
  <si>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自然资源海洋气象等支出</t>
  </si>
  <si>
    <t>住房保障支出</t>
  </si>
  <si>
    <t>灾害防治及应急管理支出</t>
  </si>
  <si>
    <t>预备费</t>
  </si>
  <si>
    <t>债务付息支出</t>
  </si>
  <si>
    <t>总    计</t>
  </si>
  <si>
    <t>表8</t>
  </si>
  <si>
    <t>2026年扶风县本级一般公共预算收入预算表</t>
  </si>
  <si>
    <t>表9</t>
  </si>
  <si>
    <t>2026年扶风县本级一般公共预算支出预算表</t>
  </si>
  <si>
    <t>表10</t>
  </si>
  <si>
    <t>2026年扶风县一般公共预算支出（功能分类）预算表</t>
  </si>
  <si>
    <t>序号</t>
  </si>
  <si>
    <t>科目编码</t>
  </si>
  <si>
    <t>人大事务</t>
  </si>
  <si>
    <t>行政运行</t>
  </si>
  <si>
    <t>代表工作</t>
  </si>
  <si>
    <t>其他人大事务支出</t>
  </si>
  <si>
    <t>政协事务</t>
  </si>
  <si>
    <t>其他政协事务支出</t>
  </si>
  <si>
    <r>
      <rPr>
        <b/>
        <sz val="12"/>
        <rFont val="宋体"/>
        <charset val="134"/>
      </rPr>
      <t>政府办公厅</t>
    </r>
    <r>
      <rPr>
        <b/>
        <sz val="12"/>
        <rFont val="Verdana"/>
        <charset val="134"/>
      </rPr>
      <t>(</t>
    </r>
    <r>
      <rPr>
        <b/>
        <sz val="12"/>
        <rFont val="宋体"/>
        <charset val="134"/>
      </rPr>
      <t>室</t>
    </r>
    <r>
      <rPr>
        <b/>
        <sz val="12"/>
        <rFont val="Verdana"/>
        <charset val="134"/>
      </rPr>
      <t>)</t>
    </r>
    <r>
      <rPr>
        <b/>
        <sz val="12"/>
        <rFont val="宋体"/>
        <charset val="134"/>
      </rPr>
      <t>及相关机构事务</t>
    </r>
  </si>
  <si>
    <t>事业运行</t>
  </si>
  <si>
    <t>其他政府办公厅(室)及相关机构事务支出</t>
  </si>
  <si>
    <t>发展与改革事务</t>
  </si>
  <si>
    <t>其他发展与改革事务支出</t>
  </si>
  <si>
    <t>统计信息事务</t>
  </si>
  <si>
    <t>财政事务</t>
  </si>
  <si>
    <t>其他财政事务支出</t>
  </si>
  <si>
    <t>税收事务</t>
  </si>
  <si>
    <t>其他税收事务支出</t>
  </si>
  <si>
    <t>审计事务</t>
  </si>
  <si>
    <t>纪检监察事务</t>
  </si>
  <si>
    <t>其他纪检监察事务支出</t>
  </si>
  <si>
    <t>商贸事务</t>
  </si>
  <si>
    <t>档案事务</t>
  </si>
  <si>
    <t>民主党派及工商联事务</t>
  </si>
  <si>
    <t>群众团体事务</t>
  </si>
  <si>
    <t>其他群众团体事务支出</t>
  </si>
  <si>
    <r>
      <rPr>
        <b/>
        <sz val="12"/>
        <rFont val="宋体"/>
        <charset val="134"/>
      </rPr>
      <t>党委办公厅</t>
    </r>
    <r>
      <rPr>
        <b/>
        <sz val="12"/>
        <rFont val="Verdana"/>
        <charset val="134"/>
      </rPr>
      <t>(</t>
    </r>
    <r>
      <rPr>
        <b/>
        <sz val="12"/>
        <rFont val="宋体"/>
        <charset val="134"/>
      </rPr>
      <t>室</t>
    </r>
    <r>
      <rPr>
        <b/>
        <sz val="12"/>
        <rFont val="Verdana"/>
        <charset val="134"/>
      </rPr>
      <t>)</t>
    </r>
    <r>
      <rPr>
        <b/>
        <sz val="12"/>
        <rFont val="宋体"/>
        <charset val="134"/>
      </rPr>
      <t>及相关机构事务</t>
    </r>
  </si>
  <si>
    <t>其他党委办公厅(室)及相关机构事务支出</t>
  </si>
  <si>
    <t>组织事务</t>
  </si>
  <si>
    <t>公务员事务</t>
  </si>
  <si>
    <t>其他组织事务支出</t>
  </si>
  <si>
    <t>宣传事务</t>
  </si>
  <si>
    <t>其他宣传事务支出</t>
  </si>
  <si>
    <t>统战事务</t>
  </si>
  <si>
    <t>宗教事务</t>
  </si>
  <si>
    <t>其他统战事务支出</t>
  </si>
  <si>
    <t>市场监督管理事务</t>
  </si>
  <si>
    <t>其他市场监督管理事务</t>
  </si>
  <si>
    <t>社会工作事务</t>
  </si>
  <si>
    <t>其他社会工作事务支出</t>
  </si>
  <si>
    <t>公安</t>
  </si>
  <si>
    <t>其他公安支出</t>
  </si>
  <si>
    <t>司法</t>
  </si>
  <si>
    <t>教育管理事务</t>
  </si>
  <si>
    <t>其他教育管理事务支出</t>
  </si>
  <si>
    <t>普通教育</t>
  </si>
  <si>
    <t>学前教育</t>
  </si>
  <si>
    <t>小学教育</t>
  </si>
  <si>
    <t>初中教育</t>
  </si>
  <si>
    <t>高中教育</t>
  </si>
  <si>
    <t>其他普通教育支出</t>
  </si>
  <si>
    <t>职业教育</t>
  </si>
  <si>
    <t>中等职业教育</t>
  </si>
  <si>
    <t>特殊教育</t>
  </si>
  <si>
    <t>特殊学校教育</t>
  </si>
  <si>
    <t>进修及培训</t>
  </si>
  <si>
    <t>教师进修</t>
  </si>
  <si>
    <t>干部教育</t>
  </si>
  <si>
    <t>科学技术管理事务</t>
  </si>
  <si>
    <t>其他科学技术管理事务支出</t>
  </si>
  <si>
    <t>科学技术普及</t>
  </si>
  <si>
    <t>机构运行</t>
  </si>
  <si>
    <t>科普活动</t>
  </si>
  <si>
    <t>文化和旅游</t>
  </si>
  <si>
    <t>图书馆</t>
  </si>
  <si>
    <t>群众文化</t>
  </si>
  <si>
    <t>其他文化和旅游支出</t>
  </si>
  <si>
    <t>文物</t>
  </si>
  <si>
    <t>博物馆</t>
  </si>
  <si>
    <t>体育</t>
  </si>
  <si>
    <t>其他体育支出</t>
  </si>
  <si>
    <t>广播电视</t>
  </si>
  <si>
    <t>其他广播电视支出</t>
  </si>
  <si>
    <t>人力资源和社会保障管理事务</t>
  </si>
  <si>
    <t>社会保险经办机构</t>
  </si>
  <si>
    <t>其他人力资源和社会保障管理事务支出</t>
  </si>
  <si>
    <t>民政管理事务</t>
  </si>
  <si>
    <t>老龄事务</t>
  </si>
  <si>
    <t>其他民政管理事务支出</t>
  </si>
  <si>
    <t>行政事业单位养老支出</t>
  </si>
  <si>
    <t>行政单位离退休</t>
  </si>
  <si>
    <t>事业单位离退休</t>
  </si>
  <si>
    <t>机关事业单位基本养老保险缴费支出</t>
  </si>
  <si>
    <t>机关事业单位职业年金缴费支出</t>
  </si>
  <si>
    <t>对机关事业单位基本养老保险基金的补助</t>
  </si>
  <si>
    <t>其他行政事业单位养老支出</t>
  </si>
  <si>
    <t>抚恤</t>
  </si>
  <si>
    <t>义务兵优待</t>
  </si>
  <si>
    <t>其他优抚支出</t>
  </si>
  <si>
    <t>退役安置</t>
  </si>
  <si>
    <t>退役士兵安置</t>
  </si>
  <si>
    <t>军队移交政府的离退休人员安置</t>
  </si>
  <si>
    <t>军队移交政府离退休干部管理机构</t>
  </si>
  <si>
    <t>军队转业干部安置</t>
  </si>
  <si>
    <t>社会福利</t>
  </si>
  <si>
    <t>殡葬</t>
  </si>
  <si>
    <t>其他社会福利支出</t>
  </si>
  <si>
    <t>残疾人事业</t>
  </si>
  <si>
    <t>残疾人康复</t>
  </si>
  <si>
    <t>残疾人生活和护理补贴</t>
  </si>
  <si>
    <t>其他残疾人事业支出</t>
  </si>
  <si>
    <t>红十字事业</t>
  </si>
  <si>
    <t>临时救助</t>
  </si>
  <si>
    <t>流浪乞讨人员救助支出</t>
  </si>
  <si>
    <t>财政对基本养老保险基金的补助</t>
  </si>
  <si>
    <t>财政对其他基本养老保险基金的补助</t>
  </si>
  <si>
    <t>退役军人管理事务</t>
  </si>
  <si>
    <t>其他社会保障和就业支出</t>
  </si>
  <si>
    <t>卫生健康管理事务</t>
  </si>
  <si>
    <t>其他卫生健康管理事务支出</t>
  </si>
  <si>
    <t>公立医院</t>
  </si>
  <si>
    <t>综合医院</t>
  </si>
  <si>
    <t>中医(民族)医院</t>
  </si>
  <si>
    <t>基层医疗卫生机构</t>
  </si>
  <si>
    <t>乡镇卫生院</t>
  </si>
  <si>
    <t>其他基层医疗卫生机构支出</t>
  </si>
  <si>
    <t>公共卫生</t>
  </si>
  <si>
    <t>疾病预防控制机构</t>
  </si>
  <si>
    <t>妇幼保健机构</t>
  </si>
  <si>
    <t>基本公共卫生服务</t>
  </si>
  <si>
    <t>其他公共卫生支出</t>
  </si>
  <si>
    <t>计划生育事务</t>
  </si>
  <si>
    <t>其他计划生育事务支出</t>
  </si>
  <si>
    <t>行政事业单位医疗</t>
  </si>
  <si>
    <t>行政单位医疗</t>
  </si>
  <si>
    <t>事业单位医疗</t>
  </si>
  <si>
    <t>公务员医疗补助</t>
  </si>
  <si>
    <t>其他行政事业单位医疗支出</t>
  </si>
  <si>
    <t>医疗保障管理事务</t>
  </si>
  <si>
    <t>医疗保障经办事务</t>
  </si>
  <si>
    <t>其他医疗保障管理事务支出</t>
  </si>
  <si>
    <t>育幼服务</t>
  </si>
  <si>
    <t>育儿补贴</t>
  </si>
  <si>
    <t>污染防治</t>
  </si>
  <si>
    <t>大气</t>
  </si>
  <si>
    <t>水体</t>
  </si>
  <si>
    <t>自然生态保护</t>
  </si>
  <si>
    <t>农村环境保护</t>
  </si>
  <si>
    <t>城乡社区管理事务</t>
  </si>
  <si>
    <t>城管执法</t>
  </si>
  <si>
    <t>其他城乡社区管理事务支出</t>
  </si>
  <si>
    <t>城乡社区公共设施支出</t>
  </si>
  <si>
    <t>其他城乡社区公共设施支出</t>
  </si>
  <si>
    <t>城乡社区环境卫生</t>
  </si>
  <si>
    <t>农业农村</t>
  </si>
  <si>
    <t>耕地建设与利用</t>
  </si>
  <si>
    <t>林业和草原</t>
  </si>
  <si>
    <t>事业机构</t>
  </si>
  <si>
    <t>湿地保护</t>
  </si>
  <si>
    <t>其他林业和草原支出</t>
  </si>
  <si>
    <t>水利</t>
  </si>
  <si>
    <t>其他水利支出</t>
  </si>
  <si>
    <t>巩固脱贫攻坚成果衔接乡村振兴</t>
  </si>
  <si>
    <t>生产发展</t>
  </si>
  <si>
    <t>农村综合改革</t>
  </si>
  <si>
    <t>对村级公益事业建设的补助</t>
  </si>
  <si>
    <t>对村民委员会和村党支部的补助</t>
  </si>
  <si>
    <t>普惠金融发展</t>
  </si>
  <si>
    <t>农业保险保费补贴</t>
  </si>
  <si>
    <t>公路水路运输</t>
  </si>
  <si>
    <t>公路养护</t>
  </si>
  <si>
    <t>公路运输管理</t>
  </si>
  <si>
    <t>其他公路水路运输支出</t>
  </si>
  <si>
    <t>制造业</t>
  </si>
  <si>
    <t>工业和信息产业监管</t>
  </si>
  <si>
    <t>商业流通事务</t>
  </si>
  <si>
    <t>其他商业流通事务支出</t>
  </si>
  <si>
    <t>自然资源事务</t>
  </si>
  <si>
    <t>其他自然资源事务支出</t>
  </si>
  <si>
    <t>气象事务</t>
  </si>
  <si>
    <t>其他气象事务支出</t>
  </si>
  <si>
    <t>住房改革支出</t>
  </si>
  <si>
    <t>住房公积金</t>
  </si>
  <si>
    <t>应急管理事务</t>
  </si>
  <si>
    <t>其他应急管理支出</t>
  </si>
  <si>
    <t>消防救援事务</t>
  </si>
  <si>
    <t>其他消防救援事务支出</t>
  </si>
  <si>
    <t>地方政府一般债券付息支出</t>
  </si>
  <si>
    <t>2026年扶风县一般公共预算基本支出（经济分类）预算表</t>
  </si>
  <si>
    <t>部门经济
科目编码</t>
  </si>
  <si>
    <t>部门经济科目名称</t>
  </si>
  <si>
    <t>政府经济
科目编码</t>
  </si>
  <si>
    <t>政府经济科目名称</t>
  </si>
  <si>
    <t>301</t>
  </si>
  <si>
    <t>工资福利支出</t>
  </si>
  <si>
    <t>　　30101</t>
  </si>
  <si>
    <t>基本工资</t>
  </si>
  <si>
    <t>50101</t>
  </si>
  <si>
    <t>工资奖金津补贴</t>
  </si>
  <si>
    <t>50501</t>
  </si>
  <si>
    <t>　　30102</t>
  </si>
  <si>
    <t>津贴补贴</t>
  </si>
  <si>
    <t>　　30103</t>
  </si>
  <si>
    <t>奖金</t>
  </si>
  <si>
    <t>　　30107</t>
  </si>
  <si>
    <t>绩效工资</t>
  </si>
  <si>
    <t>50199</t>
  </si>
  <si>
    <t>其他工资福利支出</t>
  </si>
  <si>
    <t>　　30108</t>
  </si>
  <si>
    <t>机关事业单位基本养老保险缴费</t>
  </si>
  <si>
    <t>50102</t>
  </si>
  <si>
    <t>社会保障缴费</t>
  </si>
  <si>
    <t>　　30110</t>
  </si>
  <si>
    <t>职工基本医疗保险缴费</t>
  </si>
  <si>
    <t>　　30112</t>
  </si>
  <si>
    <t>其他社会保障缴费</t>
  </si>
  <si>
    <t>　　30113</t>
  </si>
  <si>
    <t>50103</t>
  </si>
  <si>
    <t>　　30114</t>
  </si>
  <si>
    <t>医疗费</t>
  </si>
  <si>
    <t>　　30199</t>
  </si>
  <si>
    <t>302</t>
  </si>
  <si>
    <t>商品和服务支出</t>
  </si>
  <si>
    <t>　　30201</t>
  </si>
  <si>
    <t>办公费</t>
  </si>
  <si>
    <t>50201</t>
  </si>
  <si>
    <t>办公经费</t>
  </si>
  <si>
    <t>50502</t>
  </si>
  <si>
    <t>　　30202</t>
  </si>
  <si>
    <t>印刷费</t>
  </si>
  <si>
    <t>　　30205</t>
  </si>
  <si>
    <t>水费</t>
  </si>
  <si>
    <t>　　30206</t>
  </si>
  <si>
    <t>电费</t>
  </si>
  <si>
    <t>　　30207</t>
  </si>
  <si>
    <t>邮电费</t>
  </si>
  <si>
    <t>　　30208</t>
  </si>
  <si>
    <t>取暖费</t>
  </si>
  <si>
    <t>　　30209</t>
  </si>
  <si>
    <t>物业管理费</t>
  </si>
  <si>
    <t>　　30211</t>
  </si>
  <si>
    <t>差旅费</t>
  </si>
  <si>
    <t>　　30213</t>
  </si>
  <si>
    <t>维修（护）费</t>
  </si>
  <si>
    <t>50209</t>
  </si>
  <si>
    <t>　　30215</t>
  </si>
  <si>
    <t>会议费</t>
  </si>
  <si>
    <t>50202</t>
  </si>
  <si>
    <t>　　30216</t>
  </si>
  <si>
    <t>培训费</t>
  </si>
  <si>
    <t>50203</t>
  </si>
  <si>
    <t>　　30217</t>
  </si>
  <si>
    <t>公务接待费</t>
  </si>
  <si>
    <t>50206</t>
  </si>
  <si>
    <t>　　30226</t>
  </si>
  <si>
    <t>劳务费</t>
  </si>
  <si>
    <t>50205</t>
  </si>
  <si>
    <t>委托业务费</t>
  </si>
  <si>
    <t>　　30228</t>
  </si>
  <si>
    <t>工会经费</t>
  </si>
  <si>
    <t>　　30231</t>
  </si>
  <si>
    <t>公务用车运行维护费</t>
  </si>
  <si>
    <t>50208</t>
  </si>
  <si>
    <t>　　30239</t>
  </si>
  <si>
    <t>其他交通费用</t>
  </si>
  <si>
    <t>　　30299</t>
  </si>
  <si>
    <t>其他商品和服务支出</t>
  </si>
  <si>
    <t>50299</t>
  </si>
  <si>
    <t>303</t>
  </si>
  <si>
    <t>对个人和家庭的补助</t>
  </si>
  <si>
    <t>　　30301</t>
  </si>
  <si>
    <t>离休费</t>
  </si>
  <si>
    <t>50905</t>
  </si>
  <si>
    <t>离退休费</t>
  </si>
  <si>
    <t>　　30302</t>
  </si>
  <si>
    <t>退休费</t>
  </si>
  <si>
    <t>　　30304</t>
  </si>
  <si>
    <t>抚恤金</t>
  </si>
  <si>
    <t>50901</t>
  </si>
  <si>
    <t>社会福利和救助</t>
  </si>
  <si>
    <t>　　30305</t>
  </si>
  <si>
    <t>生活补助</t>
  </si>
  <si>
    <t>　　30307</t>
  </si>
  <si>
    <t>医疗费补助</t>
  </si>
  <si>
    <t>　　30399</t>
  </si>
  <si>
    <t>其他对个人和家庭的补助</t>
  </si>
  <si>
    <t>50999</t>
  </si>
  <si>
    <t>313</t>
  </si>
  <si>
    <t>对社会保险基金补助</t>
  </si>
  <si>
    <t xml:space="preserve">     31302</t>
  </si>
  <si>
    <t>51002</t>
  </si>
  <si>
    <t>表12</t>
  </si>
  <si>
    <t>表13</t>
  </si>
  <si>
    <t>2026年扶风县本级税收返还和转移支付预算表</t>
  </si>
  <si>
    <t>分 地 区</t>
  </si>
  <si>
    <t>法门镇</t>
  </si>
  <si>
    <t>绛帐镇</t>
  </si>
  <si>
    <t>午井镇</t>
  </si>
  <si>
    <t>段家镇</t>
  </si>
  <si>
    <t>杏林镇</t>
  </si>
  <si>
    <t>召公镇</t>
  </si>
  <si>
    <t>天度镇</t>
  </si>
  <si>
    <r>
      <rPr>
        <b/>
        <sz val="12"/>
        <rFont val="宋体"/>
        <charset val="134"/>
        <scheme val="minor"/>
      </rPr>
      <t>三、专项转移支付收入</t>
    </r>
    <r>
      <rPr>
        <sz val="12"/>
        <rFont val="宋体"/>
        <charset val="134"/>
        <scheme val="minor"/>
      </rPr>
      <t>（含共同财政事权转移支付收入）</t>
    </r>
  </si>
  <si>
    <t>说明：因我县对乡镇实行“乡财县管”，各镇作为一个部门编制预算，无对下转移支付。</t>
  </si>
  <si>
    <t>表14</t>
  </si>
  <si>
    <t>2026年扶风县本级专项转移支付预算表</t>
  </si>
  <si>
    <t>已落实地区</t>
  </si>
  <si>
    <t>未落实地区</t>
  </si>
  <si>
    <t>人大会议</t>
  </si>
  <si>
    <t>……</t>
  </si>
  <si>
    <t>支 出 合 计</t>
  </si>
  <si>
    <t>说明：因我县对乡镇实行“乡财县管”，各镇作为一个部门编制预算，无专项转移支付支出。</t>
  </si>
  <si>
    <t>表15</t>
  </si>
  <si>
    <t>2026年扶风县本级专项转移支付分区域预算表</t>
  </si>
  <si>
    <t>分地区</t>
  </si>
  <si>
    <t>基层政权修缮补助</t>
  </si>
  <si>
    <t>表16</t>
  </si>
  <si>
    <t>2026年扶风县一般债务余额和限额情况表</t>
  </si>
  <si>
    <t>级次</t>
  </si>
  <si>
    <t>一般债务</t>
  </si>
  <si>
    <t>限额</t>
  </si>
  <si>
    <t>余额</t>
  </si>
  <si>
    <t>县本级</t>
  </si>
  <si>
    <t>说明：</t>
  </si>
  <si>
    <t>1、债务余额待年终才能汇总完毕，随下年度预算进行公开。</t>
  </si>
  <si>
    <t>2、限额及新增债券的分配待省、市人代会审议通过后，由省市财政部门下达后，随政府决算进行公开。</t>
  </si>
  <si>
    <t>表17</t>
  </si>
  <si>
    <t>2026年扶风县一般公共预算安排“三保”支出预算表</t>
  </si>
  <si>
    <t>三保预算情况</t>
  </si>
  <si>
    <t>2026年预算数</t>
  </si>
  <si>
    <t>增长率</t>
  </si>
  <si>
    <t>表18</t>
  </si>
  <si>
    <t>2025年扶风县本级政府性基金预算收入执行情况表</t>
  </si>
  <si>
    <t>一、政府性基金收入</t>
  </si>
  <si>
    <t>1.国有土地使用权出让收入</t>
  </si>
  <si>
    <t>2.城市基础设施配套费收入</t>
  </si>
  <si>
    <t>3.污水处理费收入</t>
  </si>
  <si>
    <t>二、专项债券对应项目专项收入</t>
  </si>
  <si>
    <t>1.其他地方自行试点项目收益专项债券对应项目专项收入</t>
  </si>
  <si>
    <t>收 入 合 计</t>
  </si>
  <si>
    <t>表19</t>
  </si>
  <si>
    <t>2025年扶风县政府性基金预算支出执行情况表</t>
  </si>
  <si>
    <t>一、社会保障和就业支出</t>
  </si>
  <si>
    <t>二、城乡社区支出</t>
  </si>
  <si>
    <t>三、农林水支出</t>
  </si>
  <si>
    <t>四、资源勘探工业信息等支出</t>
  </si>
  <si>
    <t>五、其他支出
（主要为专项债券支出及彩票公益金支出）</t>
  </si>
  <si>
    <t>六、债务付息支出</t>
  </si>
  <si>
    <t>七、债务发行费用支出</t>
  </si>
  <si>
    <t>表20</t>
  </si>
  <si>
    <t>2025年扶风县上级政府性基金预算补助情况表</t>
  </si>
  <si>
    <t>备注</t>
  </si>
  <si>
    <t>一、农林水支出</t>
  </si>
  <si>
    <t>大中型水库移民后期扶持基金</t>
  </si>
  <si>
    <t>主要为超长期国债安排项目</t>
  </si>
  <si>
    <t>三、资源勘探工业信息化等支出</t>
  </si>
  <si>
    <t>四、其他支出</t>
  </si>
  <si>
    <t>主要为专项债券和彩票公益金安排的支出</t>
  </si>
  <si>
    <t>表21</t>
  </si>
  <si>
    <t>2025年扶风县专项债务限额和余额情况表</t>
  </si>
  <si>
    <t>专项债务限额</t>
  </si>
  <si>
    <t>专项债务余额</t>
  </si>
  <si>
    <t>表22</t>
  </si>
  <si>
    <t>2026年扶风县本级政府性基金预算收入预算表</t>
  </si>
  <si>
    <t>表23</t>
  </si>
  <si>
    <t>2026年扶风县本级政府性基金预算支出预算表</t>
  </si>
  <si>
    <t>表24</t>
  </si>
  <si>
    <t>表25</t>
  </si>
  <si>
    <t>表26</t>
  </si>
  <si>
    <t>2026年扶风县本级政府性基金转移支付预算表</t>
  </si>
  <si>
    <t>一、文化旅游体育与传媒支出</t>
  </si>
  <si>
    <t>二、社会保障和就业支出</t>
  </si>
  <si>
    <t>三、城乡社区支出</t>
  </si>
  <si>
    <t>五、债务付息支出</t>
  </si>
  <si>
    <t>六、债务发行费用支出</t>
  </si>
  <si>
    <t>七、抗疫特别国债安排的支出</t>
  </si>
  <si>
    <t>说明：因我县对乡镇实行“乡财县管”，各镇作为一个部门编制预算，无转移支付支出。</t>
  </si>
  <si>
    <t>表27</t>
  </si>
  <si>
    <t>2026年扶风县本级政府性基金转移支付分区域预算表</t>
  </si>
  <si>
    <t>表28</t>
  </si>
  <si>
    <t>2026年扶风县专项债务限额和余额情况表</t>
  </si>
  <si>
    <t>2、限额及新增债券的分配待省、市人代会审议通过后，由省市财政部门下达后，随政府决算方可公开。</t>
  </si>
  <si>
    <t>表29</t>
  </si>
  <si>
    <t>2025年扶风县国有资本经营预算收入执行情况表</t>
  </si>
  <si>
    <t>利润收入</t>
  </si>
  <si>
    <t>股利、股息收入</t>
  </si>
  <si>
    <t>产权转让收入</t>
  </si>
  <si>
    <t>清算收入</t>
  </si>
  <si>
    <t>表30</t>
  </si>
  <si>
    <t>2025年扶风县国有资本经营预算支出执行情况表</t>
  </si>
  <si>
    <t>一、解决历史遗留问题及改革成本支出</t>
  </si>
  <si>
    <t>二、国有企业退休人员社会化管理补助支出</t>
  </si>
  <si>
    <t>备注：支出全部为上级专款支出。</t>
  </si>
  <si>
    <t>表31</t>
  </si>
  <si>
    <t>2025年扶风县上级国有资本经营预算补助情况表</t>
  </si>
  <si>
    <t>小  计</t>
  </si>
  <si>
    <t>上年结转上级补助</t>
  </si>
  <si>
    <t>表32</t>
  </si>
  <si>
    <t>2026年扶风县国有资本经营收入预算表</t>
  </si>
  <si>
    <t>收入合计</t>
  </si>
  <si>
    <t>说明：我县县属国有企业改制后，国有资本已经全部退出；其他国有企业基本处于停产关闭或维持运转状态，国有资本经营收入无稳定收入来源。因此未编制国有资本经营收入预算。</t>
  </si>
  <si>
    <t>表33</t>
  </si>
  <si>
    <t>2026年扶风县本级国有资本经营支出预算表</t>
  </si>
  <si>
    <t>支出合计</t>
  </si>
  <si>
    <t>表34</t>
  </si>
  <si>
    <t>2025年扶风县本级国有资本经营预算收入执行情况表</t>
  </si>
  <si>
    <t>表35</t>
  </si>
  <si>
    <t>2025年扶风县本级国有资本经营预算支出执行情况表</t>
  </si>
  <si>
    <t>表36</t>
  </si>
  <si>
    <t>2026年扶风县本级国有资本经营预算转移支付分区域预算表</t>
  </si>
  <si>
    <t>说明：我县县属国有企业改制后，国有资本已经全部退出；其他国有企业基本处于停产关闭或维持运转状态，国有资本经营收入无稳定收入来源。因此未编制国有资本经营收、支预算，也无转移支付支出。</t>
  </si>
  <si>
    <t>表37</t>
  </si>
  <si>
    <t>2025年扶风县本级社会保险基金收入预算执行情况表</t>
  </si>
  <si>
    <t>一、城乡居民基本养老保险基金收入</t>
  </si>
  <si>
    <t>二、机关事业单位基本养老保险基金收入</t>
  </si>
  <si>
    <t>表38</t>
  </si>
  <si>
    <t>2025年扶风县本级社会保险基金支出预算执行情况表</t>
  </si>
  <si>
    <t>一、城乡居民基本养老保险基金支出</t>
  </si>
  <si>
    <t>二、机关事业单位基本养老保险基金支出</t>
  </si>
  <si>
    <t>表39</t>
  </si>
  <si>
    <t>2026年扶风县本级社会保险基金支出预算表</t>
  </si>
  <si>
    <t>表40</t>
  </si>
  <si>
    <t>2026年扶风县本级社会保险基金收入预算表</t>
  </si>
  <si>
    <t>附件1</t>
  </si>
  <si>
    <t>扶风县2026年一般公共预算“三公”经费及会议费、培训费年度控制预算支出表</t>
  </si>
  <si>
    <t xml:space="preserve">年度 </t>
  </si>
  <si>
    <t>项目名称</t>
  </si>
  <si>
    <t>因公出国（境）费</t>
  </si>
  <si>
    <t>公务用车购置及维护费</t>
  </si>
  <si>
    <t>“三公”经费合计</t>
  </si>
  <si>
    <t>小计</t>
  </si>
  <si>
    <t>其中：</t>
  </si>
  <si>
    <t>公务用车购置费</t>
  </si>
  <si>
    <t>2025年决算数</t>
  </si>
  <si>
    <t>2025年比2026年增减数</t>
  </si>
  <si>
    <t>增减变化情况</t>
  </si>
  <si>
    <t>说明：1.“三公”经费支出变化情况详见附件3：2025年扶风县一般公共预算“三公”经费支出情况说明；</t>
  </si>
  <si>
    <t xml:space="preserve">      2.会议费、培训费比上年决算数下降，主要原因为：各部门贯彻落实“过紧日子”常态化要求，大力压减会议、培训，会议费、培训费下降较大。</t>
  </si>
  <si>
    <t>附件2</t>
  </si>
  <si>
    <t>2026年扶风县一般公共预算“三公”经费支出</t>
  </si>
  <si>
    <t>变化情况说明</t>
  </si>
  <si>
    <t xml:space="preserve">    根据部门预算汇总统计，2026年全县各预算单位一般公共预算“三公”经费预算支出数为95万元，比上年执行数下降51%。下降的主要原因是：各预算单位认真贯彻落实中省市县有关规定，坚决贯彻厉行节约反对浪费的各项规定，牢固树立“过紧日子”思想，严控一般性支出，积极执行公务用车制度改革，严格公务接待管理，做到 “三公”经费只减不增。</t>
  </si>
  <si>
    <t xml:space="preserve">  1、因公出国(境)费0万元，比上年下降100%，因本年度各部门无因公出国境安排，因此无预算；</t>
  </si>
  <si>
    <t xml:space="preserve">  2、公务用车购置及运行维护费85万元(其中：公务用车购置0万元、公务用车运行维护费85万元），比上年下降51%；公务用车运行费下降的主要原因是各单位能够按照公务用车管理相关要求，严格控制公车出行，认真执行公车管理相关规定，公务用车运行维护支出明显下降；公务用车购置费0元，本年度年初各部门无公务用车购置计划。</t>
  </si>
  <si>
    <t xml:space="preserve">  3、公务接待费10万元，下降40%，下降的主要原因是各单位贯彻落实“过紧日子”常态化要求，严控一般性支出、严格执行公务接待标准，公务接待量下降。</t>
  </si>
  <si>
    <t>附件3</t>
  </si>
  <si>
    <t>扶风县政府预算公开空表情况说明</t>
  </si>
  <si>
    <r>
      <rPr>
        <sz val="16"/>
        <color theme="1"/>
        <rFont val="仿宋_GB2312"/>
        <charset val="134"/>
      </rPr>
      <t>一、</t>
    </r>
    <r>
      <rPr>
        <sz val="7"/>
        <color theme="1"/>
        <rFont val="Times New Roman"/>
        <charset val="134"/>
      </rPr>
      <t xml:space="preserve"> </t>
    </r>
    <r>
      <rPr>
        <sz val="16"/>
        <color theme="1"/>
        <rFont val="仿宋_GB2312"/>
        <charset val="134"/>
      </rPr>
      <t>表14</t>
    </r>
    <r>
      <rPr>
        <sz val="16"/>
        <color theme="1"/>
        <rFont val="Times New Roman"/>
        <charset val="134"/>
      </rPr>
      <t xml:space="preserve">  2026</t>
    </r>
    <r>
      <rPr>
        <sz val="16"/>
        <color theme="1"/>
        <rFont val="仿宋_GB2312"/>
        <charset val="134"/>
      </rPr>
      <t>年扶风县本级专项转移支付预算表、表15</t>
    </r>
    <r>
      <rPr>
        <sz val="16"/>
        <color theme="1"/>
        <rFont val="Times New Roman"/>
        <charset val="134"/>
      </rPr>
      <t xml:space="preserve"> 2026</t>
    </r>
    <r>
      <rPr>
        <sz val="16"/>
        <color theme="1"/>
        <rFont val="仿宋_GB2312"/>
        <charset val="134"/>
      </rPr>
      <t>年扶风县本级专项转移支付分区域预算表、表26</t>
    </r>
    <r>
      <rPr>
        <sz val="16"/>
        <color theme="1"/>
        <rFont val="Times New Roman"/>
        <charset val="134"/>
      </rPr>
      <t xml:space="preserve">  2026</t>
    </r>
    <r>
      <rPr>
        <sz val="16"/>
        <color theme="1"/>
        <rFont val="仿宋_GB2312"/>
        <charset val="134"/>
      </rPr>
      <t>年扶风县本级政府性基金转移支付预算表、表27</t>
    </r>
    <r>
      <rPr>
        <sz val="16"/>
        <color theme="1"/>
        <rFont val="Times New Roman"/>
        <charset val="134"/>
      </rPr>
      <t xml:space="preserve">  2026</t>
    </r>
    <r>
      <rPr>
        <sz val="16"/>
        <color theme="1"/>
        <rFont val="仿宋_GB2312"/>
        <charset val="134"/>
      </rPr>
      <t>年扶风县本级政府性基金转移支付分区域预算表为空表。</t>
    </r>
  </si>
  <si>
    <t xml:space="preserve">    原因：因我县对乡镇实行“乡财县管”，各镇作为一个部门编制预算，无专项转移支付支出。</t>
  </si>
  <si>
    <t>二、表16 2026年扶风县一般债务余额和限额情况表、表28 2026年扶风县专项债务限额和余额情况表为空表。</t>
  </si>
  <si>
    <t xml:space="preserve">    原因：债务余额待年终才能汇总完毕，随下年度预算公开进行公开；限额及新增债券的分配待省、市人代会审议通过后，由省市财政部门下达后，方可随政府决算进行公开。</t>
  </si>
  <si>
    <r>
      <rPr>
        <sz val="16"/>
        <color theme="1"/>
        <rFont val="仿宋_GB2312"/>
        <charset val="134"/>
      </rPr>
      <t>三、表36</t>
    </r>
    <r>
      <rPr>
        <sz val="16"/>
        <color theme="1"/>
        <rFont val="Times New Roman"/>
        <charset val="134"/>
      </rPr>
      <t xml:space="preserve">  2026</t>
    </r>
    <r>
      <rPr>
        <sz val="16"/>
        <color theme="1"/>
        <rFont val="仿宋_GB2312"/>
        <charset val="134"/>
      </rPr>
      <t>年扶风县本级国有资本经营预算转移支付分区域预算表为空表。</t>
    </r>
  </si>
  <si>
    <t xml:space="preserve">    原因：我县县属国有企业改制后，国有资本已经全部退出；其他国有企业基本处于停产关闭或维持运转状态，国有资本经营收入无稳定收入来源。省市也未安排国有资本经营预算转移支付资金，因此未编制国有资本经营收、支预算。</t>
  </si>
  <si>
    <t>附件4</t>
  </si>
  <si>
    <t>扶风县2026年财政转移支付安排情况说明</t>
  </si>
  <si>
    <t xml:space="preserve">    2026年，中省市提前下达我县转移支付资金156782万元。其中：返还性收入3107万元，一般性转移支付121978万元，专项转移支付（含共同事权转移支付）31697万元。</t>
  </si>
  <si>
    <t xml:space="preserve">    返还性收入、一般性转移支付主要用于安排保工资、保运转、保民生等支出，专项转移支付严格按照省市文件指定用途安排支出。</t>
  </si>
  <si>
    <t xml:space="preserve">    因我县对乡镇实行“乡财县管”，各镇作为一个部门编制预算，无对下转移支付。</t>
  </si>
  <si>
    <t>附件5</t>
  </si>
  <si>
    <t>扶风县“三保”预算情况说明</t>
  </si>
  <si>
    <t xml:space="preserve">    2025年，全县“三保”支出预算调整数为15.85亿元，其中：保基本民生6.07亿元；保工资9.37亿元；保运转0.41亿元，。截至年底，全县“三保”实际支出完成15.3亿元，其中：保基本民生5.62亿元；保工资9.33亿元；保运转0.35亿元。“三保”预算执行率96.6%，“三保”支出得到全力保障。</t>
  </si>
  <si>
    <t xml:space="preserve">    根据陕西省2026年“三保”保障清单，结合我县实际情况，2026年预计全年“三保”支出16.04亿元，其中：保基本民生6.58亿元；保工资9.11亿元；保运转0.35亿元。当年“三保”保障倍数1.1，“三保”支出能够得到有效保障。</t>
  </si>
  <si>
    <t>附件6</t>
  </si>
  <si>
    <t>扶风县举借政府债务情况说明</t>
  </si>
  <si>
    <t xml:space="preserve">    2026年省财政下达我县政府债务限额32.7亿元，其中：一般债务限额7.81亿元，专项债务限额24.89亿元。</t>
  </si>
  <si>
    <r>
      <rPr>
        <sz val="16"/>
        <color theme="1"/>
        <rFont val="仿宋_GB2312"/>
        <charset val="134"/>
      </rPr>
      <t xml:space="preserve">    2025年发行政府一般债券2.15亿元。当年地方政府一般债券还本支出4552万元。
</t>
    </r>
    <r>
      <rPr>
        <sz val="16"/>
        <color theme="1"/>
        <rFont val="Arial"/>
        <charset val="134"/>
      </rPr>
      <t>    </t>
    </r>
    <r>
      <rPr>
        <sz val="16"/>
        <color theme="1"/>
        <rFont val="仿宋_GB2312"/>
        <charset val="134"/>
      </rPr>
      <t>2025年发行政府专项债券6.6486亿元，置换专项债1.2286亿元。当年专项债券还本付息5442.23万元，其中到期本金5万元，专项债券利息5437.23万元</t>
    </r>
    <r>
      <rPr>
        <sz val="16"/>
        <color theme="1"/>
        <rFont val="Arial"/>
        <charset val="134"/>
      </rPr>
      <t> </t>
    </r>
    <r>
      <rPr>
        <sz val="16"/>
        <color theme="1"/>
        <rFont val="仿宋_GB2312"/>
        <charset val="134"/>
      </rPr>
      <t xml:space="preserve"> 
。
</t>
    </r>
    <r>
      <rPr>
        <sz val="16"/>
        <color theme="1"/>
        <rFont val="Arial"/>
        <charset val="134"/>
      </rPr>
      <t>    </t>
    </r>
    <r>
      <rPr>
        <sz val="16"/>
        <color theme="1"/>
        <rFont val="仿宋_GB2312"/>
        <charset val="134"/>
      </rPr>
      <t xml:space="preserve">截至2025年底，限额内全县政府债务余额32亿元，其中：一般债务余额7.22亿元，专项债务余额24.78亿元，未超过省上下达限额，债务风险总体可控。
</t>
    </r>
    <r>
      <rPr>
        <sz val="16"/>
        <color theme="1"/>
        <rFont val="Arial"/>
        <charset val="134"/>
      </rPr>
      <t>    </t>
    </r>
    <r>
      <rPr>
        <sz val="16"/>
        <color theme="1"/>
        <rFont val="仿宋_GB2312"/>
        <charset val="134"/>
      </rPr>
      <t xml:space="preserve">因2025年财政决算仍在汇总审核中，当年举借政府债务及还本付息情况待决算结束后，随政府决算予以公开。
    </t>
    </r>
  </si>
  <si>
    <t xml:space="preserve">    2025年政府债务限额等市上核定后随政府决算公开。</t>
  </si>
  <si>
    <t xml:space="preserve">    2026年政府债务余额待年底汇总后随2026年政府决算公开。</t>
  </si>
  <si>
    <t>附件7</t>
  </si>
  <si>
    <t>重大政策、重点项目绩效目标情况说明</t>
  </si>
  <si>
    <t xml:space="preserve">    为了贯彻落实中共中央、国务院《全面实施预算绩效管理的意见》（中发[2018]34号）和财政部《关于贯彻落实中共中央、国务院关于全面实施预算绩效管理的意见的通知》（财预[2018]167号）等文件精神，2025 年我县积极推进开展覆盖预算管理全过程 绩效评审（价）工作，推进我县预算绩效管理改革工作再上新台阶，使财政资金在我县经济建设和追赶超越中发挥积极作用。
    2025年我县未出台财政重大政策，财政工作以“保工资、保运转、保基本民生”为主要工作任务。
目前，我县对2025年脱贫攻坚成果同乡村振兴有效衔接等重点项目正委托第三方评价机构进行绩效评价，待评价工作结束后随2025年政府决算予以公开评价结果，接受社会监督。</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</si>
</sst>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_ "/>
    <numFmt numFmtId="178" formatCode="0.0%"/>
    <numFmt numFmtId="179" formatCode="0_ "/>
    <numFmt numFmtId="180" formatCode="#,##0.00_ "/>
    <numFmt numFmtId="181" formatCode="#,##0.00_ ;[Red]\-#,##0.00\ "/>
  </numFmts>
  <fonts count="60">
    <font>
      <sz val="11"/>
      <color theme="1"/>
      <name val="宋体"/>
      <charset val="134"/>
      <scheme val="minor"/>
    </font>
    <font>
      <sz val="18"/>
      <color theme="1"/>
      <name val="黑体"/>
      <charset val="134"/>
    </font>
    <font>
      <sz val="16"/>
      <color theme="1"/>
      <name val="仿宋"/>
      <charset val="134"/>
    </font>
    <font>
      <b/>
      <sz val="18"/>
      <color theme="1"/>
      <name val="宋体"/>
      <charset val="134"/>
    </font>
    <font>
      <sz val="16"/>
      <color theme="1"/>
      <name val="仿宋_GB2312"/>
      <charset val="134"/>
    </font>
    <font>
      <sz val="18"/>
      <color theme="1"/>
      <name val="方正小标宋简体"/>
      <charset val="134"/>
    </font>
    <font>
      <sz val="16"/>
      <color theme="1"/>
      <name val="Times New Roman"/>
      <charset val="134"/>
    </font>
    <font>
      <sz val="16"/>
      <color theme="1"/>
      <name val="黑体"/>
      <charset val="134"/>
    </font>
    <font>
      <sz val="18"/>
      <color rgb="FF444444"/>
      <name val="方正小标宋简体"/>
      <charset val="134"/>
    </font>
    <font>
      <sz val="16"/>
      <color rgb="FF444444"/>
      <name val="仿宋_GB2312"/>
      <charset val="134"/>
    </font>
    <font>
      <sz val="16"/>
      <color indexed="8"/>
      <name val="黑体"/>
      <charset val="134"/>
    </font>
    <font>
      <b/>
      <sz val="11"/>
      <color theme="1"/>
      <name val="宋体"/>
      <charset val="134"/>
      <scheme val="minor"/>
    </font>
    <font>
      <sz val="12"/>
      <color theme="1"/>
      <name val="宋体"/>
      <charset val="134"/>
      <scheme val="minor"/>
    </font>
    <font>
      <b/>
      <sz val="14"/>
      <color theme="1"/>
      <name val="宋体"/>
      <charset val="134"/>
      <scheme val="minor"/>
    </font>
    <font>
      <b/>
      <sz val="12"/>
      <color indexed="8"/>
      <name val="宋体"/>
      <charset val="134"/>
      <scheme val="minor"/>
    </font>
    <font>
      <b/>
      <sz val="12"/>
      <name val="宋体"/>
      <charset val="134"/>
      <scheme val="minor"/>
    </font>
    <font>
      <sz val="12"/>
      <color indexed="8"/>
      <name val="宋体"/>
      <charset val="134"/>
      <scheme val="minor"/>
    </font>
    <font>
      <sz val="12"/>
      <name val="宋体"/>
      <charset val="134"/>
      <scheme val="minor"/>
    </font>
    <font>
      <b/>
      <sz val="12"/>
      <color theme="1"/>
      <name val="宋体"/>
      <charset val="134"/>
      <scheme val="minor"/>
    </font>
    <font>
      <sz val="12"/>
      <name val="宋体"/>
      <charset val="134"/>
    </font>
    <font>
      <sz val="12"/>
      <name val="黑体"/>
      <charset val="134"/>
    </font>
    <font>
      <b/>
      <sz val="12"/>
      <color theme="1"/>
      <name val="宋体"/>
      <charset val="134"/>
    </font>
    <font>
      <sz val="12"/>
      <color theme="1"/>
      <name val="宋体"/>
      <charset val="134"/>
    </font>
    <font>
      <b/>
      <sz val="14"/>
      <color indexed="8"/>
      <name val="宋体"/>
      <charset val="134"/>
    </font>
    <font>
      <sz val="10"/>
      <color indexed="8"/>
      <name val="宋体"/>
      <charset val="134"/>
    </font>
    <font>
      <b/>
      <sz val="12"/>
      <color indexed="8"/>
      <name val="宋体"/>
      <charset val="134"/>
    </font>
    <font>
      <b/>
      <sz val="12"/>
      <name val="宋体"/>
      <charset val="134"/>
    </font>
    <font>
      <sz val="12"/>
      <name val="Verdana"/>
      <charset val="134"/>
    </font>
    <font>
      <b/>
      <sz val="12"/>
      <name val="Verdana"/>
      <charset val="134"/>
    </font>
    <font>
      <sz val="14"/>
      <color theme="1"/>
      <name val="黑体"/>
      <charset val="134"/>
    </font>
    <font>
      <b/>
      <sz val="14"/>
      <color theme="1"/>
      <name val="宋体"/>
      <charset val="134"/>
    </font>
    <font>
      <b/>
      <sz val="14"/>
      <name val="黑体"/>
      <charset val="134"/>
    </font>
    <font>
      <sz val="14"/>
      <name val="黑体"/>
      <charset val="134"/>
    </font>
    <font>
      <sz val="14"/>
      <color theme="1"/>
      <name val="宋体"/>
      <charset val="134"/>
      <scheme val="minor"/>
    </font>
    <font>
      <sz val="14"/>
      <color theme="1"/>
      <name val="仿宋_GB2312"/>
      <charset val="134"/>
    </font>
    <font>
      <sz val="22"/>
      <color theme="1"/>
      <name val="Courier New"/>
      <charset val="134"/>
    </font>
    <font>
      <sz val="24"/>
      <color theme="1"/>
      <name val="黑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7"/>
      <color theme="1"/>
      <name val="Times New Roman"/>
      <charset val="134"/>
    </font>
    <font>
      <sz val="16"/>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2" borderId="15"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5" fillId="0" borderId="0" applyNumberFormat="0" applyFill="0" applyBorder="0" applyAlignment="0" applyProtection="0">
      <alignment vertical="center"/>
    </xf>
    <xf numFmtId="0" fontId="46" fillId="3" borderId="18" applyNumberFormat="0" applyAlignment="0" applyProtection="0">
      <alignment vertical="center"/>
    </xf>
    <xf numFmtId="0" fontId="47" fillId="4" borderId="19" applyNumberFormat="0" applyAlignment="0" applyProtection="0">
      <alignment vertical="center"/>
    </xf>
    <xf numFmtId="0" fontId="48" fillId="4" borderId="18" applyNumberFormat="0" applyAlignment="0" applyProtection="0">
      <alignment vertical="center"/>
    </xf>
    <xf numFmtId="0" fontId="49" fillId="5" borderId="20" applyNumberFormat="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2" fillId="6" borderId="0" applyNumberFormat="0" applyBorder="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6"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19" fillId="0" borderId="0"/>
    <xf numFmtId="0" fontId="57" fillId="0" borderId="0" applyBorder="0"/>
    <xf numFmtId="0" fontId="19" fillId="0" borderId="0">
      <alignment vertical="center"/>
    </xf>
    <xf numFmtId="0" fontId="19" fillId="0" borderId="0"/>
    <xf numFmtId="0" fontId="0" fillId="0" borderId="0">
      <alignment vertical="center"/>
    </xf>
    <xf numFmtId="0" fontId="0" fillId="0" borderId="0"/>
  </cellStyleXfs>
  <cellXfs count="239">
    <xf numFmtId="0" fontId="0" fillId="0" borderId="0" xfId="0"/>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horizontal="center" vertical="center"/>
    </xf>
    <xf numFmtId="0" fontId="6" fillId="0" borderId="0" xfId="0" applyFont="1" applyAlignment="1">
      <alignment horizontal="justify"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justify" vertical="center"/>
    </xf>
    <xf numFmtId="0" fontId="0" fillId="0" borderId="0" xfId="54" applyFill="1" applyAlignment="1">
      <alignment vertical="center"/>
    </xf>
    <xf numFmtId="0" fontId="0" fillId="0" borderId="0" xfId="54" applyFill="1" applyAlignment="1">
      <alignment wrapText="1"/>
    </xf>
    <xf numFmtId="0" fontId="0" fillId="0" borderId="0" xfId="54" applyFill="1"/>
    <xf numFmtId="176" fontId="0" fillId="0" borderId="0" xfId="54" applyNumberFormat="1" applyFill="1"/>
    <xf numFmtId="0" fontId="10" fillId="0" borderId="0" xfId="54" applyFont="1" applyFill="1" applyAlignment="1">
      <alignment horizontal="center"/>
    </xf>
    <xf numFmtId="176" fontId="0" fillId="0" borderId="0" xfId="54" applyNumberFormat="1" applyFill="1" applyAlignment="1">
      <alignment vertical="center"/>
    </xf>
    <xf numFmtId="176" fontId="0" fillId="0" borderId="0" xfId="54" applyNumberFormat="1" applyFont="1" applyFill="1" applyAlignment="1">
      <alignment vertical="center"/>
    </xf>
    <xf numFmtId="0" fontId="0" fillId="0" borderId="1" xfId="54" applyFill="1" applyBorder="1" applyAlignment="1">
      <alignment horizontal="center" vertical="center"/>
    </xf>
    <xf numFmtId="176" fontId="0" fillId="0" borderId="2" xfId="54" applyNumberFormat="1" applyFill="1" applyBorder="1" applyAlignment="1">
      <alignment horizontal="center" vertical="center"/>
    </xf>
    <xf numFmtId="176" fontId="0" fillId="0" borderId="3" xfId="54" applyNumberFormat="1" applyFill="1" applyBorder="1" applyAlignment="1">
      <alignment horizontal="center" vertical="center"/>
    </xf>
    <xf numFmtId="176" fontId="0" fillId="0" borderId="4" xfId="54" applyNumberFormat="1" applyFill="1" applyBorder="1" applyAlignment="1">
      <alignment horizontal="center" vertical="center"/>
    </xf>
    <xf numFmtId="0" fontId="0" fillId="0" borderId="5" xfId="54" applyFill="1" applyBorder="1" applyAlignment="1">
      <alignment horizontal="center" vertical="center"/>
    </xf>
    <xf numFmtId="176" fontId="0" fillId="0" borderId="6" xfId="54" applyNumberFormat="1" applyFill="1" applyBorder="1" applyAlignment="1">
      <alignment horizontal="center" vertical="center"/>
    </xf>
    <xf numFmtId="176" fontId="11" fillId="0" borderId="1" xfId="54" applyNumberFormat="1" applyFont="1" applyFill="1" applyBorder="1" applyAlignment="1">
      <alignment horizontal="center" vertical="center"/>
    </xf>
    <xf numFmtId="176" fontId="0" fillId="0" borderId="6" xfId="54" applyNumberFormat="1" applyFont="1" applyFill="1" applyBorder="1" applyAlignment="1">
      <alignment horizontal="center" vertical="center"/>
    </xf>
    <xf numFmtId="176" fontId="11" fillId="0" borderId="5" xfId="54" applyNumberFormat="1" applyFont="1" applyFill="1" applyBorder="1" applyAlignment="1">
      <alignment horizontal="center" vertical="center"/>
    </xf>
    <xf numFmtId="0" fontId="0" fillId="0" borderId="7" xfId="54" applyFill="1" applyBorder="1" applyAlignment="1">
      <alignment horizontal="center" vertical="center"/>
    </xf>
    <xf numFmtId="176" fontId="11" fillId="0" borderId="7" xfId="54" applyNumberFormat="1" applyFont="1" applyFill="1" applyBorder="1" applyAlignment="1">
      <alignment horizontal="center" vertical="center"/>
    </xf>
    <xf numFmtId="0" fontId="0" fillId="0" borderId="6" xfId="54" applyFill="1" applyBorder="1" applyAlignment="1">
      <alignment vertical="center"/>
    </xf>
    <xf numFmtId="176" fontId="0" fillId="0" borderId="6" xfId="54" applyNumberFormat="1" applyFill="1" applyBorder="1" applyAlignment="1">
      <alignment vertical="center"/>
    </xf>
    <xf numFmtId="176" fontId="11" fillId="0" borderId="6" xfId="54" applyNumberFormat="1" applyFont="1" applyFill="1" applyBorder="1" applyAlignment="1">
      <alignment vertical="center"/>
    </xf>
    <xf numFmtId="177" fontId="0" fillId="0" borderId="6" xfId="54" applyNumberFormat="1" applyFont="1" applyFill="1" applyBorder="1" applyAlignment="1">
      <alignment vertical="center"/>
    </xf>
    <xf numFmtId="177" fontId="11" fillId="0" borderId="6" xfId="54" applyNumberFormat="1" applyFont="1" applyFill="1" applyBorder="1" applyAlignment="1">
      <alignment vertical="center"/>
    </xf>
    <xf numFmtId="9" fontId="0" fillId="0" borderId="6" xfId="54" applyNumberFormat="1" applyFill="1" applyBorder="1" applyAlignment="1">
      <alignment vertical="center"/>
    </xf>
    <xf numFmtId="0" fontId="0" fillId="0" borderId="8" xfId="54" applyFill="1" applyBorder="1" applyAlignment="1">
      <alignment horizontal="left"/>
    </xf>
    <xf numFmtId="0" fontId="0" fillId="0" borderId="0" xfId="54" applyFill="1" applyAlignment="1">
      <alignment horizontal="left" wrapText="1"/>
    </xf>
    <xf numFmtId="0" fontId="12" fillId="0" borderId="0" xfId="0" applyFont="1" applyFill="1" applyAlignment="1">
      <alignment vertical="center"/>
    </xf>
    <xf numFmtId="178" fontId="12" fillId="0" borderId="0" xfId="0" applyNumberFormat="1" applyFont="1" applyFill="1" applyAlignment="1">
      <alignment vertical="center"/>
    </xf>
    <xf numFmtId="0" fontId="13" fillId="0" borderId="0" xfId="0" applyFont="1" applyFill="1" applyAlignment="1">
      <alignment horizontal="center" vertical="center"/>
    </xf>
    <xf numFmtId="0" fontId="14" fillId="0" borderId="6" xfId="0" applyNumberFormat="1" applyFont="1" applyFill="1" applyBorder="1" applyAlignment="1" applyProtection="1">
      <alignment horizontal="center" vertical="center" shrinkToFit="1"/>
      <protection locked="0"/>
    </xf>
    <xf numFmtId="177" fontId="14" fillId="0" borderId="6" xfId="0" applyNumberFormat="1" applyFont="1" applyFill="1" applyBorder="1" applyAlignment="1" applyProtection="1">
      <alignment horizontal="center" vertical="center" wrapText="1" shrinkToFit="1"/>
      <protection locked="0"/>
    </xf>
    <xf numFmtId="178" fontId="15" fillId="0" borderId="6" xfId="0" applyNumberFormat="1" applyFont="1" applyFill="1" applyBorder="1" applyAlignment="1" applyProtection="1">
      <alignment horizontal="center" vertical="center" wrapText="1" shrinkToFit="1"/>
      <protection locked="0"/>
    </xf>
    <xf numFmtId="0" fontId="16" fillId="0" borderId="6" xfId="0" applyNumberFormat="1" applyFont="1" applyFill="1" applyBorder="1" applyAlignment="1" applyProtection="1">
      <alignment vertical="center" shrinkToFit="1"/>
      <protection locked="0"/>
    </xf>
    <xf numFmtId="177" fontId="16" fillId="0" borderId="6" xfId="0" applyNumberFormat="1" applyFont="1" applyFill="1" applyBorder="1" applyAlignment="1" applyProtection="1">
      <alignment horizontal="right" vertical="center" shrinkToFit="1"/>
    </xf>
    <xf numFmtId="177" fontId="17" fillId="0" borderId="6" xfId="0" applyNumberFormat="1" applyFont="1" applyFill="1" applyBorder="1" applyAlignment="1" applyProtection="1">
      <alignment horizontal="right" vertical="center" shrinkToFit="1"/>
    </xf>
    <xf numFmtId="178" fontId="17" fillId="0" borderId="6" xfId="0" applyNumberFormat="1" applyFont="1" applyFill="1" applyBorder="1" applyAlignment="1" applyProtection="1">
      <alignment horizontal="right" vertical="center" shrinkToFit="1"/>
    </xf>
    <xf numFmtId="177" fontId="14" fillId="0" borderId="6" xfId="0" applyNumberFormat="1" applyFont="1" applyFill="1" applyBorder="1" applyAlignment="1" applyProtection="1">
      <alignment horizontal="right" vertical="center" shrinkToFit="1"/>
    </xf>
    <xf numFmtId="0" fontId="15" fillId="0" borderId="6" xfId="0" applyFont="1" applyFill="1" applyBorder="1" applyAlignment="1" applyProtection="1">
      <alignment horizontal="center" vertical="center" shrinkToFit="1"/>
      <protection locked="0"/>
    </xf>
    <xf numFmtId="178" fontId="15" fillId="0" borderId="6" xfId="0" applyNumberFormat="1" applyFont="1" applyFill="1" applyBorder="1" applyAlignment="1" applyProtection="1">
      <alignment horizontal="right" vertical="center" shrinkToFit="1"/>
    </xf>
    <xf numFmtId="0" fontId="12" fillId="0" borderId="0" xfId="0" applyFont="1" applyFill="1" applyAlignment="1">
      <alignment vertical="center" wrapText="1"/>
    </xf>
    <xf numFmtId="178" fontId="12" fillId="0" borderId="9"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shrinkToFit="1"/>
      <protection locked="0"/>
    </xf>
    <xf numFmtId="177" fontId="14" fillId="0" borderId="1" xfId="0" applyNumberFormat="1" applyFont="1" applyFill="1" applyBorder="1" applyAlignment="1" applyProtection="1">
      <alignment horizontal="center" vertical="center" wrapText="1" shrinkToFit="1"/>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0" borderId="7" xfId="0" applyNumberFormat="1" applyFont="1" applyFill="1" applyBorder="1" applyAlignment="1" applyProtection="1">
      <alignment horizontal="center" vertical="center" shrinkToFit="1"/>
      <protection locked="0"/>
    </xf>
    <xf numFmtId="177" fontId="14" fillId="0" borderId="7" xfId="0" applyNumberFormat="1" applyFont="1" applyFill="1" applyBorder="1" applyAlignment="1" applyProtection="1">
      <alignment horizontal="center" vertical="center" wrapText="1" shrinkToFit="1"/>
      <protection locked="0"/>
    </xf>
    <xf numFmtId="0" fontId="12" fillId="0" borderId="6" xfId="0" applyFont="1" applyBorder="1" applyAlignment="1">
      <alignment horizontal="center" vertical="center"/>
    </xf>
    <xf numFmtId="0" fontId="12" fillId="0" borderId="6" xfId="0" applyFont="1" applyBorder="1" applyAlignment="1">
      <alignment horizontal="left" vertical="center"/>
    </xf>
    <xf numFmtId="0" fontId="12" fillId="0" borderId="8" xfId="0" applyFont="1" applyBorder="1" applyAlignment="1">
      <alignment horizontal="left" vertical="center" wrapText="1"/>
    </xf>
    <xf numFmtId="0" fontId="12" fillId="0" borderId="0" xfId="0" applyFont="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178" fontId="12" fillId="0" borderId="0" xfId="0" applyNumberFormat="1" applyFont="1" applyAlignment="1">
      <alignment vertical="center"/>
    </xf>
    <xf numFmtId="0" fontId="13" fillId="0" borderId="0" xfId="0" applyFont="1" applyAlignment="1">
      <alignment horizontal="center" vertical="center"/>
    </xf>
    <xf numFmtId="0" fontId="12" fillId="0" borderId="0" xfId="0" applyFont="1" applyAlignment="1">
      <alignment horizontal="right" vertical="center"/>
    </xf>
    <xf numFmtId="0" fontId="15" fillId="0" borderId="6" xfId="49" applyFont="1" applyBorder="1" applyAlignment="1" applyProtection="1">
      <alignment horizontal="center" vertical="center" wrapText="1"/>
      <protection locked="0"/>
    </xf>
    <xf numFmtId="179" fontId="15" fillId="0" borderId="6" xfId="49" applyNumberFormat="1" applyFont="1" applyBorder="1" applyAlignment="1" applyProtection="1">
      <alignment horizontal="center" vertical="center" wrapText="1"/>
      <protection locked="0"/>
    </xf>
    <xf numFmtId="178" fontId="15" fillId="0" borderId="6" xfId="49" applyNumberFormat="1" applyFont="1" applyBorder="1" applyAlignment="1" applyProtection="1">
      <alignment horizontal="center" vertical="center" wrapText="1"/>
      <protection locked="0"/>
    </xf>
    <xf numFmtId="0" fontId="17" fillId="0" borderId="6" xfId="49" applyFont="1" applyBorder="1" applyAlignment="1" applyProtection="1">
      <alignment horizontal="left" vertical="center" wrapText="1"/>
      <protection locked="0"/>
    </xf>
    <xf numFmtId="177" fontId="17" fillId="0" borderId="6" xfId="3" applyNumberFormat="1" applyFont="1" applyBorder="1" applyAlignment="1" applyProtection="1">
      <alignment horizontal="right" vertical="center"/>
      <protection locked="0"/>
    </xf>
    <xf numFmtId="178" fontId="12" fillId="0" borderId="6" xfId="0" applyNumberFormat="1" applyFont="1" applyBorder="1" applyAlignment="1">
      <alignment horizontal="center" vertical="center"/>
    </xf>
    <xf numFmtId="0" fontId="17" fillId="0" borderId="6" xfId="49" applyFont="1" applyFill="1" applyBorder="1" applyAlignment="1" applyProtection="1">
      <alignment horizontal="left" vertical="center" shrinkToFit="1"/>
      <protection locked="0"/>
    </xf>
    <xf numFmtId="177" fontId="17" fillId="0" borderId="6" xfId="1" applyNumberFormat="1" applyFont="1" applyFill="1" applyBorder="1" applyAlignment="1">
      <alignment horizontal="right" vertical="center" wrapText="1"/>
    </xf>
    <xf numFmtId="177" fontId="17" fillId="0" borderId="6" xfId="49" applyNumberFormat="1" applyFont="1" applyBorder="1" applyAlignment="1" applyProtection="1">
      <alignment horizontal="right" vertical="center"/>
      <protection locked="0"/>
    </xf>
    <xf numFmtId="177" fontId="17" fillId="0" borderId="6" xfId="0" applyNumberFormat="1" applyFont="1" applyBorder="1" applyAlignment="1">
      <alignment horizontal="right" vertical="center"/>
    </xf>
    <xf numFmtId="0" fontId="15" fillId="0" borderId="6" xfId="49" applyFont="1" applyFill="1" applyBorder="1" applyAlignment="1" applyProtection="1">
      <alignment horizontal="center" vertical="center" shrinkToFit="1"/>
      <protection locked="0"/>
    </xf>
    <xf numFmtId="177" fontId="15" fillId="0" borderId="6" xfId="49" applyNumberFormat="1" applyFont="1" applyBorder="1" applyAlignment="1" applyProtection="1">
      <alignment vertical="center"/>
      <protection locked="0"/>
    </xf>
    <xf numFmtId="178" fontId="18" fillId="0" borderId="6" xfId="0" applyNumberFormat="1" applyFont="1" applyBorder="1" applyAlignment="1">
      <alignment horizontal="center" vertical="center"/>
    </xf>
    <xf numFmtId="178" fontId="12" fillId="0" borderId="6" xfId="0" applyNumberFormat="1" applyFont="1" applyBorder="1" applyAlignment="1">
      <alignment horizontal="right" vertical="center"/>
    </xf>
    <xf numFmtId="178" fontId="18" fillId="0" borderId="6" xfId="0" applyNumberFormat="1" applyFont="1" applyBorder="1" applyAlignment="1">
      <alignment horizontal="right" vertical="center"/>
    </xf>
    <xf numFmtId="0" fontId="0" fillId="0" borderId="0" xfId="0" applyAlignment="1">
      <alignment horizontal="left" vertical="center"/>
    </xf>
    <xf numFmtId="0" fontId="17" fillId="0" borderId="6" xfId="49" applyFont="1" applyBorder="1" applyAlignment="1" applyProtection="1">
      <alignment vertical="center" wrapText="1"/>
      <protection locked="0"/>
    </xf>
    <xf numFmtId="177" fontId="17" fillId="0" borderId="6" xfId="3" applyNumberFormat="1" applyFont="1" applyBorder="1" applyAlignment="1" applyProtection="1">
      <alignment vertical="center"/>
      <protection locked="0"/>
    </xf>
    <xf numFmtId="178" fontId="12" fillId="0" borderId="6" xfId="0" applyNumberFormat="1" applyFont="1" applyBorder="1" applyAlignment="1">
      <alignment vertical="center"/>
    </xf>
    <xf numFmtId="0" fontId="12" fillId="0" borderId="6" xfId="0" applyFont="1" applyBorder="1" applyAlignment="1">
      <alignment vertical="center"/>
    </xf>
    <xf numFmtId="0" fontId="17" fillId="0" borderId="6" xfId="49" applyFont="1" applyBorder="1" applyAlignment="1" applyProtection="1">
      <alignment vertical="center" shrinkToFit="1"/>
      <protection locked="0"/>
    </xf>
    <xf numFmtId="0" fontId="17" fillId="0" borderId="6" xfId="49" applyFont="1" applyFill="1" applyBorder="1" applyAlignment="1" applyProtection="1">
      <alignment vertical="center" shrinkToFit="1"/>
      <protection locked="0"/>
    </xf>
    <xf numFmtId="177" fontId="15" fillId="0" borderId="6" xfId="1" applyNumberFormat="1" applyFont="1" applyFill="1" applyBorder="1" applyAlignment="1">
      <alignment horizontal="right" vertical="center" wrapText="1"/>
    </xf>
    <xf numFmtId="178" fontId="18" fillId="0" borderId="6" xfId="0" applyNumberFormat="1" applyFont="1" applyBorder="1" applyAlignment="1">
      <alignment vertical="center"/>
    </xf>
    <xf numFmtId="0" fontId="18" fillId="0" borderId="6" xfId="0" applyFont="1" applyBorder="1" applyAlignment="1">
      <alignment vertical="center"/>
    </xf>
    <xf numFmtId="176" fontId="17" fillId="0" borderId="6" xfId="3" applyNumberFormat="1" applyFont="1" applyBorder="1" applyAlignment="1" applyProtection="1">
      <alignment horizontal="center" vertical="center"/>
      <protection locked="0"/>
    </xf>
    <xf numFmtId="176" fontId="17" fillId="0" borderId="6" xfId="1" applyNumberFormat="1" applyFont="1" applyFill="1" applyBorder="1" applyAlignment="1">
      <alignment horizontal="center" vertical="center" wrapText="1"/>
    </xf>
    <xf numFmtId="0" fontId="15" fillId="0" borderId="6" xfId="49" applyFont="1" applyFill="1" applyBorder="1" applyAlignment="1" applyProtection="1">
      <alignment horizontal="left" vertical="center" indent="2" shrinkToFit="1"/>
      <protection locked="0"/>
    </xf>
    <xf numFmtId="176" fontId="15" fillId="0" borderId="6" xfId="1" applyNumberFormat="1" applyFont="1" applyFill="1" applyBorder="1" applyAlignment="1">
      <alignment horizontal="center" vertical="center" wrapText="1"/>
    </xf>
    <xf numFmtId="0" fontId="19" fillId="0" borderId="8" xfId="52" applyFill="1" applyBorder="1" applyAlignment="1">
      <alignment horizontal="lef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6" xfId="0" applyFont="1" applyBorder="1" applyAlignment="1">
      <alignment horizontal="left" vertical="center" wrapText="1"/>
    </xf>
    <xf numFmtId="0" fontId="17" fillId="0" borderId="6" xfId="49" applyFont="1" applyFill="1" applyBorder="1" applyAlignment="1" applyProtection="1">
      <alignment horizontal="center" vertical="center" shrinkToFit="1"/>
      <protection locked="0"/>
    </xf>
    <xf numFmtId="177" fontId="15" fillId="0" borderId="6" xfId="3" applyNumberFormat="1" applyFont="1" applyBorder="1" applyAlignment="1" applyProtection="1">
      <alignment horizontal="right" vertical="center"/>
      <protection locked="0"/>
    </xf>
    <xf numFmtId="0" fontId="0" fillId="0" borderId="0" xfId="53" applyAlignment="1">
      <alignment vertical="center" wrapText="1"/>
    </xf>
    <xf numFmtId="177" fontId="17" fillId="0" borderId="6" xfId="49" applyNumberFormat="1" applyFont="1" applyFill="1" applyBorder="1" applyAlignment="1" applyProtection="1">
      <alignment horizontal="right" vertical="center" shrinkToFit="1"/>
      <protection locked="0"/>
    </xf>
    <xf numFmtId="0" fontId="0" fillId="0" borderId="0" xfId="53" applyAlignment="1">
      <alignment horizontal="right" vertical="center" wrapText="1"/>
    </xf>
    <xf numFmtId="0" fontId="0" fillId="0" borderId="0" xfId="53" applyAlignment="1">
      <alignment horizontal="left" vertical="center" wrapText="1"/>
    </xf>
    <xf numFmtId="0" fontId="12" fillId="0" borderId="0" xfId="0" applyFont="1" applyBorder="1" applyAlignment="1">
      <alignment vertical="center" wrapText="1"/>
    </xf>
    <xf numFmtId="0" fontId="16" fillId="0" borderId="6" xfId="0" applyNumberFormat="1" applyFont="1" applyFill="1" applyBorder="1" applyAlignment="1" applyProtection="1">
      <alignment vertical="center" wrapText="1" shrinkToFit="1"/>
      <protection locked="0"/>
    </xf>
    <xf numFmtId="0" fontId="15" fillId="0" borderId="6" xfId="49" applyFont="1" applyBorder="1" applyAlignment="1" applyProtection="1">
      <alignment horizontal="left" vertical="center" wrapText="1"/>
      <protection locked="0"/>
    </xf>
    <xf numFmtId="177" fontId="15" fillId="0" borderId="6" xfId="3" applyNumberFormat="1" applyFont="1" applyBorder="1" applyAlignment="1" applyProtection="1">
      <alignment vertical="center"/>
      <protection locked="0"/>
    </xf>
    <xf numFmtId="0" fontId="17" fillId="0" borderId="6" xfId="49" applyFont="1" applyBorder="1" applyAlignment="1" applyProtection="1">
      <alignment horizontal="left" vertical="center" shrinkToFit="1"/>
      <protection locked="0"/>
    </xf>
    <xf numFmtId="0" fontId="15" fillId="0" borderId="6" xfId="49" applyFont="1" applyFill="1" applyBorder="1" applyAlignment="1" applyProtection="1">
      <alignment horizontal="left" vertical="center" shrinkToFit="1"/>
      <protection locked="0"/>
    </xf>
    <xf numFmtId="0" fontId="20" fillId="0" borderId="6" xfId="49" applyFont="1" applyBorder="1" applyAlignment="1" applyProtection="1">
      <alignment horizontal="center" vertical="center" wrapText="1"/>
      <protection locked="0"/>
    </xf>
    <xf numFmtId="177" fontId="20" fillId="0" borderId="6" xfId="3" applyNumberFormat="1" applyFont="1" applyBorder="1" applyAlignment="1" applyProtection="1">
      <alignment vertical="center"/>
      <protection locked="0"/>
    </xf>
    <xf numFmtId="180" fontId="17" fillId="0" borderId="6" xfId="49" applyNumberFormat="1" applyFont="1" applyFill="1" applyBorder="1" applyAlignment="1" applyProtection="1">
      <alignment horizontal="right" vertical="center" shrinkToFit="1"/>
      <protection locked="0"/>
    </xf>
    <xf numFmtId="180" fontId="17" fillId="0" borderId="6" xfId="3" applyNumberFormat="1" applyFont="1" applyBorder="1" applyAlignment="1" applyProtection="1">
      <alignment horizontal="right" vertical="center"/>
      <protection locked="0"/>
    </xf>
    <xf numFmtId="0" fontId="17" fillId="0" borderId="6" xfId="49" applyFont="1" applyFill="1" applyBorder="1" applyAlignment="1" applyProtection="1">
      <alignment horizontal="left" vertical="center" wrapText="1" shrinkToFit="1"/>
      <protection locked="0"/>
    </xf>
    <xf numFmtId="177" fontId="15" fillId="0" borderId="6" xfId="0" applyNumberFormat="1" applyFont="1" applyBorder="1" applyAlignment="1">
      <alignment horizontal="right" vertical="center"/>
    </xf>
    <xf numFmtId="180" fontId="0" fillId="0" borderId="0" xfId="0" applyNumberFormat="1"/>
    <xf numFmtId="180" fontId="13" fillId="0" borderId="0" xfId="0" applyNumberFormat="1" applyFont="1" applyFill="1" applyAlignment="1">
      <alignment horizontal="center" vertical="center"/>
    </xf>
    <xf numFmtId="180" fontId="12" fillId="0" borderId="0" xfId="0" applyNumberFormat="1" applyFont="1" applyFill="1" applyAlignment="1">
      <alignment horizontal="center" vertical="center"/>
    </xf>
    <xf numFmtId="0" fontId="21" fillId="0" borderId="1" xfId="0" applyFont="1" applyBorder="1" applyAlignment="1">
      <alignment horizontal="center" vertical="center"/>
    </xf>
    <xf numFmtId="180" fontId="21" fillId="0" borderId="3" xfId="0" applyNumberFormat="1" applyFont="1" applyBorder="1" applyAlignment="1">
      <alignment horizontal="center" vertical="center"/>
    </xf>
    <xf numFmtId="180" fontId="21" fillId="0" borderId="4" xfId="0" applyNumberFormat="1" applyFont="1" applyBorder="1" applyAlignment="1">
      <alignment horizontal="center" vertical="center"/>
    </xf>
    <xf numFmtId="0" fontId="21" fillId="0" borderId="7" xfId="0" applyFont="1" applyBorder="1" applyAlignment="1">
      <alignment horizontal="center" vertical="center"/>
    </xf>
    <xf numFmtId="180" fontId="21" fillId="0" borderId="6" xfId="0" applyNumberFormat="1" applyFont="1" applyBorder="1" applyAlignment="1">
      <alignment horizontal="center" vertical="center"/>
    </xf>
    <xf numFmtId="0" fontId="21" fillId="0" borderId="6" xfId="0" applyFont="1" applyBorder="1" applyAlignment="1">
      <alignment horizontal="center" vertical="center"/>
    </xf>
    <xf numFmtId="0" fontId="22" fillId="0" borderId="6" xfId="0" applyNumberFormat="1" applyFont="1" applyBorder="1" applyAlignment="1">
      <alignment horizontal="right" vertical="center"/>
    </xf>
    <xf numFmtId="179" fontId="22" fillId="0" borderId="6" xfId="0" applyNumberFormat="1" applyFont="1" applyBorder="1" applyAlignment="1">
      <alignment horizontal="right" vertical="center"/>
    </xf>
    <xf numFmtId="10" fontId="22" fillId="0" borderId="6" xfId="0" applyNumberFormat="1" applyFont="1" applyBorder="1" applyAlignment="1">
      <alignment horizontal="right" vertical="center"/>
    </xf>
    <xf numFmtId="0" fontId="21" fillId="0" borderId="6" xfId="0" applyNumberFormat="1" applyFont="1" applyBorder="1" applyAlignment="1">
      <alignment horizontal="right" vertical="center"/>
    </xf>
    <xf numFmtId="179" fontId="21" fillId="0" borderId="6" xfId="0" applyNumberFormat="1" applyFont="1" applyBorder="1" applyAlignment="1">
      <alignment horizontal="right" vertical="center"/>
    </xf>
    <xf numFmtId="10" fontId="21" fillId="0" borderId="6" xfId="0" applyNumberFormat="1" applyFont="1" applyBorder="1" applyAlignment="1">
      <alignment horizontal="right" vertical="center"/>
    </xf>
    <xf numFmtId="0" fontId="0" fillId="0" borderId="0" xfId="53" applyAlignment="1">
      <alignment vertical="center"/>
    </xf>
    <xf numFmtId="0" fontId="0" fillId="0" borderId="0" xfId="53">
      <alignment vertical="center"/>
    </xf>
    <xf numFmtId="0" fontId="23" fillId="0" borderId="0" xfId="53" applyFont="1" applyAlignment="1">
      <alignment horizontal="center" vertical="center"/>
    </xf>
    <xf numFmtId="0" fontId="24" fillId="0" borderId="9" xfId="53" applyFont="1" applyBorder="1" applyAlignment="1">
      <alignment vertical="center"/>
    </xf>
    <xf numFmtId="0" fontId="24" fillId="0" borderId="9" xfId="53" applyFont="1" applyBorder="1" applyAlignment="1">
      <alignment horizontal="right" vertical="center"/>
    </xf>
    <xf numFmtId="0" fontId="24" fillId="0" borderId="0" xfId="53" applyFont="1" applyAlignment="1">
      <alignment vertical="center"/>
    </xf>
    <xf numFmtId="0" fontId="0" fillId="0" borderId="6" xfId="53" applyBorder="1" applyAlignment="1">
      <alignment horizontal="center" vertical="center" wrapText="1"/>
    </xf>
    <xf numFmtId="0" fontId="0" fillId="0" borderId="10" xfId="53" applyBorder="1" applyAlignment="1">
      <alignment horizontal="center" vertical="center" wrapText="1"/>
    </xf>
    <xf numFmtId="0" fontId="0" fillId="0" borderId="11" xfId="53" applyBorder="1" applyAlignment="1">
      <alignment horizontal="center" vertical="center" wrapText="1"/>
    </xf>
    <xf numFmtId="0" fontId="12" fillId="0" borderId="0" xfId="0" applyFont="1" applyBorder="1" applyAlignment="1">
      <alignment horizontal="center" vertical="center"/>
    </xf>
    <xf numFmtId="0" fontId="17" fillId="0" borderId="6" xfId="49" applyFont="1" applyFill="1" applyBorder="1" applyAlignment="1" applyProtection="1">
      <alignment horizontal="left" vertical="center" indent="1" shrinkToFit="1"/>
      <protection locked="0"/>
    </xf>
    <xf numFmtId="0" fontId="12" fillId="0" borderId="8" xfId="0" applyFont="1" applyBorder="1" applyAlignment="1">
      <alignment horizontal="left" vertical="center"/>
    </xf>
    <xf numFmtId="0" fontId="0" fillId="0" borderId="0" xfId="0" applyAlignment="1">
      <alignment wrapText="1"/>
    </xf>
    <xf numFmtId="0" fontId="12" fillId="0" borderId="6"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vertical="center" shrinkToFit="1"/>
    </xf>
    <xf numFmtId="49" fontId="12" fillId="0" borderId="0" xfId="0" applyNumberFormat="1" applyFont="1" applyFill="1" applyAlignment="1">
      <alignment vertical="center"/>
    </xf>
    <xf numFmtId="176" fontId="12" fillId="0" borderId="0" xfId="0" applyNumberFormat="1" applyFont="1" applyFill="1" applyAlignment="1">
      <alignment vertical="center"/>
    </xf>
    <xf numFmtId="0" fontId="13" fillId="0" borderId="0" xfId="0" applyFont="1" applyFill="1" applyAlignment="1">
      <alignment horizontal="center" vertical="center" shrinkToFit="1"/>
    </xf>
    <xf numFmtId="49" fontId="13" fillId="0" borderId="0" xfId="0" applyNumberFormat="1" applyFont="1" applyFill="1" applyAlignment="1">
      <alignment horizontal="center" vertical="center"/>
    </xf>
    <xf numFmtId="0" fontId="12" fillId="0" borderId="0" xfId="0" applyFont="1" applyFill="1" applyAlignment="1">
      <alignment horizontal="center" vertical="center" shrinkToFit="1"/>
    </xf>
    <xf numFmtId="0" fontId="25" fillId="0" borderId="6" xfId="51" applyNumberFormat="1" applyFont="1" applyFill="1" applyBorder="1" applyAlignment="1">
      <alignment horizontal="center" vertical="center" shrinkToFit="1"/>
    </xf>
    <xf numFmtId="0" fontId="25" fillId="0" borderId="6" xfId="51" applyNumberFormat="1" applyFont="1" applyFill="1" applyBorder="1" applyAlignment="1">
      <alignment horizontal="center" vertical="center" wrapText="1" shrinkToFit="1"/>
    </xf>
    <xf numFmtId="49" fontId="26" fillId="0" borderId="6" xfId="51" applyNumberFormat="1" applyFont="1" applyFill="1" applyBorder="1" applyAlignment="1">
      <alignment horizontal="center" vertical="center" wrapText="1" shrinkToFit="1"/>
    </xf>
    <xf numFmtId="0" fontId="18" fillId="0" borderId="6" xfId="0" applyFont="1" applyFill="1" applyBorder="1" applyAlignment="1">
      <alignment horizontal="center" vertical="center" shrinkToFit="1"/>
    </xf>
    <xf numFmtId="176" fontId="18" fillId="0" borderId="6" xfId="0" applyNumberFormat="1" applyFont="1" applyFill="1" applyBorder="1" applyAlignment="1">
      <alignment horizontal="center" vertical="center"/>
    </xf>
    <xf numFmtId="0" fontId="27" fillId="0" borderId="12" xfId="0" applyFont="1" applyFill="1" applyBorder="1" applyAlignment="1">
      <alignment horizontal="center" vertical="center"/>
    </xf>
    <xf numFmtId="0" fontId="27" fillId="0" borderId="12" xfId="0" applyFont="1" applyFill="1" applyBorder="1" applyAlignment="1">
      <alignment horizontal="left" vertical="center"/>
    </xf>
    <xf numFmtId="0" fontId="26" fillId="0" borderId="12" xfId="0" applyFont="1" applyFill="1" applyBorder="1" applyAlignment="1">
      <alignment horizontal="left" vertical="center" shrinkToFit="1"/>
    </xf>
    <xf numFmtId="0" fontId="28" fillId="0" borderId="12" xfId="0" applyFont="1" applyFill="1" applyBorder="1" applyAlignment="1">
      <alignment horizontal="left" vertical="center"/>
    </xf>
    <xf numFmtId="0" fontId="28" fillId="0" borderId="12" xfId="0" applyFont="1" applyFill="1" applyBorder="1" applyAlignment="1">
      <alignment horizontal="left" vertical="center" shrinkToFit="1"/>
    </xf>
    <xf numFmtId="177" fontId="28" fillId="0" borderId="12" xfId="0" applyNumberFormat="1" applyFont="1" applyFill="1" applyBorder="1" applyAlignment="1">
      <alignment horizontal="right" vertical="center"/>
    </xf>
    <xf numFmtId="0" fontId="27" fillId="0" borderId="12" xfId="0" applyFont="1" applyFill="1" applyBorder="1" applyAlignment="1">
      <alignment horizontal="left" vertical="center" shrinkToFit="1"/>
    </xf>
    <xf numFmtId="177" fontId="27" fillId="0" borderId="12" xfId="0" applyNumberFormat="1" applyFont="1" applyFill="1" applyBorder="1" applyAlignment="1">
      <alignment horizontal="right" vertical="center"/>
    </xf>
    <xf numFmtId="0" fontId="27" fillId="0" borderId="13" xfId="0" applyFont="1" applyFill="1" applyBorder="1" applyAlignment="1">
      <alignment horizontal="left" vertical="center"/>
    </xf>
    <xf numFmtId="0" fontId="27" fillId="0" borderId="13" xfId="0" applyFont="1" applyFill="1" applyBorder="1" applyAlignment="1">
      <alignment horizontal="left" vertical="center" shrinkToFit="1"/>
    </xf>
    <xf numFmtId="177" fontId="27" fillId="0" borderId="13" xfId="0" applyNumberFormat="1" applyFont="1" applyFill="1" applyBorder="1" applyAlignment="1">
      <alignment horizontal="right" vertical="center"/>
    </xf>
    <xf numFmtId="0" fontId="27" fillId="0" borderId="6" xfId="0" applyFont="1" applyFill="1" applyBorder="1" applyAlignment="1">
      <alignment horizontal="left" vertical="center"/>
    </xf>
    <xf numFmtId="0" fontId="27" fillId="0" borderId="6" xfId="0" applyFont="1" applyFill="1" applyBorder="1" applyAlignment="1">
      <alignment horizontal="left" vertical="center" shrinkToFit="1"/>
    </xf>
    <xf numFmtId="177" fontId="27" fillId="0" borderId="6" xfId="0" applyNumberFormat="1" applyFont="1" applyFill="1" applyBorder="1" applyAlignment="1">
      <alignment horizontal="right" vertical="center"/>
    </xf>
    <xf numFmtId="49" fontId="27" fillId="0" borderId="6" xfId="0" applyNumberFormat="1" applyFont="1" applyFill="1" applyBorder="1" applyAlignment="1">
      <alignment horizontal="left" vertical="center"/>
    </xf>
    <xf numFmtId="0" fontId="19" fillId="0" borderId="6" xfId="0" applyFont="1" applyFill="1" applyBorder="1" applyAlignment="1">
      <alignment vertical="center" shrinkToFit="1"/>
    </xf>
    <xf numFmtId="0" fontId="27" fillId="0" borderId="6" xfId="0" applyFont="1" applyFill="1" applyBorder="1" applyAlignment="1">
      <alignment vertical="center"/>
    </xf>
    <xf numFmtId="0" fontId="27" fillId="0" borderId="6" xfId="0" applyFont="1" applyFill="1" applyBorder="1" applyAlignment="1">
      <alignment vertical="center" shrinkToFit="1"/>
    </xf>
    <xf numFmtId="0" fontId="29" fillId="0" borderId="0" xfId="0" applyFont="1" applyFill="1" applyAlignment="1">
      <alignment vertical="center"/>
    </xf>
    <xf numFmtId="0" fontId="18"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Alignment="1">
      <alignment horizontal="left" vertical="center"/>
    </xf>
    <xf numFmtId="0" fontId="30" fillId="0" borderId="0" xfId="0" applyFont="1" applyFill="1" applyAlignment="1">
      <alignment horizontal="center" vertical="center"/>
    </xf>
    <xf numFmtId="0" fontId="26" fillId="0" borderId="6" xfId="0" applyFont="1" applyFill="1" applyBorder="1" applyAlignment="1" applyProtection="1">
      <alignment horizontal="center" vertical="center" shrinkToFit="1"/>
      <protection locked="0"/>
    </xf>
    <xf numFmtId="177" fontId="14" fillId="0" borderId="6" xfId="0" applyNumberFormat="1" applyFont="1" applyFill="1" applyBorder="1" applyAlignment="1" applyProtection="1">
      <alignment horizontal="center" vertical="center" shrinkToFit="1"/>
      <protection locked="0"/>
    </xf>
    <xf numFmtId="0" fontId="19" fillId="0" borderId="6" xfId="0" applyFont="1" applyFill="1" applyBorder="1" applyAlignment="1" applyProtection="1">
      <alignment horizontal="center" vertical="center" shrinkToFit="1"/>
      <protection locked="0"/>
    </xf>
    <xf numFmtId="49" fontId="31" fillId="0" borderId="12" xfId="0" applyNumberFormat="1" applyFont="1" applyFill="1" applyBorder="1" applyAlignment="1">
      <alignment horizontal="left" vertical="center"/>
    </xf>
    <xf numFmtId="0" fontId="31" fillId="0" borderId="12" xfId="0" applyFont="1" applyFill="1" applyBorder="1" applyAlignment="1">
      <alignment horizontal="left" vertical="center"/>
    </xf>
    <xf numFmtId="176" fontId="31" fillId="0" borderId="12" xfId="0" applyNumberFormat="1" applyFont="1" applyFill="1" applyBorder="1" applyAlignment="1">
      <alignment horizontal="right" vertical="center"/>
    </xf>
    <xf numFmtId="0" fontId="32" fillId="0" borderId="12" xfId="0" applyNumberFormat="1" applyFont="1" applyFill="1" applyBorder="1" applyAlignment="1">
      <alignment horizontal="left" vertical="center"/>
    </xf>
    <xf numFmtId="0" fontId="32" fillId="0" borderId="12" xfId="0" applyFont="1" applyFill="1" applyBorder="1" applyAlignment="1">
      <alignment horizontal="left" vertical="center"/>
    </xf>
    <xf numFmtId="176" fontId="32" fillId="0" borderId="12" xfId="0" applyNumberFormat="1" applyFont="1" applyFill="1" applyBorder="1" applyAlignment="1">
      <alignment horizontal="right" vertical="center"/>
    </xf>
    <xf numFmtId="0" fontId="28" fillId="0" borderId="12" xfId="0" applyNumberFormat="1" applyFont="1" applyFill="1" applyBorder="1" applyAlignment="1">
      <alignment horizontal="left" vertical="center"/>
    </xf>
    <xf numFmtId="0" fontId="26" fillId="0" borderId="12" xfId="0" applyFont="1" applyFill="1" applyBorder="1" applyAlignment="1">
      <alignment horizontal="left" vertical="center"/>
    </xf>
    <xf numFmtId="176" fontId="28" fillId="0" borderId="12" xfId="0" applyNumberFormat="1" applyFont="1" applyFill="1" applyBorder="1" applyAlignment="1">
      <alignment horizontal="right" vertical="center"/>
    </xf>
    <xf numFmtId="0" fontId="27" fillId="0" borderId="12" xfId="0" applyNumberFormat="1" applyFont="1" applyFill="1" applyBorder="1" applyAlignment="1">
      <alignment horizontal="left" vertical="center"/>
    </xf>
    <xf numFmtId="176" fontId="27" fillId="0" borderId="12" xfId="0" applyNumberFormat="1" applyFont="1" applyFill="1" applyBorder="1" applyAlignment="1">
      <alignment horizontal="right" vertical="center"/>
    </xf>
    <xf numFmtId="0" fontId="19" fillId="0" borderId="12" xfId="0" applyFont="1" applyFill="1" applyBorder="1" applyAlignment="1">
      <alignment horizontal="left" vertical="center"/>
    </xf>
    <xf numFmtId="0" fontId="27" fillId="0" borderId="14" xfId="0" applyFont="1" applyFill="1" applyBorder="1" applyAlignment="1">
      <alignment horizontal="left" vertical="center"/>
    </xf>
    <xf numFmtId="0" fontId="26" fillId="0" borderId="6" xfId="0" applyFont="1" applyFill="1" applyBorder="1" applyAlignment="1">
      <alignment vertical="center"/>
    </xf>
    <xf numFmtId="0" fontId="32" fillId="0" borderId="6" xfId="0" applyFont="1" applyFill="1" applyBorder="1" applyAlignment="1">
      <alignment vertical="center"/>
    </xf>
    <xf numFmtId="0" fontId="14" fillId="0" borderId="6" xfId="0" applyNumberFormat="1" applyFont="1" applyFill="1" applyBorder="1" applyAlignment="1" applyProtection="1">
      <alignment horizontal="center" vertical="center" wrapText="1" shrinkToFit="1"/>
      <protection locked="0"/>
    </xf>
    <xf numFmtId="0" fontId="12" fillId="0" borderId="6" xfId="0" applyFont="1" applyFill="1" applyBorder="1" applyAlignment="1">
      <alignment horizontal="center" vertical="center"/>
    </xf>
    <xf numFmtId="0" fontId="15" fillId="0" borderId="2" xfId="0" applyFont="1" applyFill="1" applyBorder="1" applyAlignment="1" applyProtection="1">
      <alignment horizontal="center" vertical="center" shrinkToFit="1"/>
      <protection locked="0"/>
    </xf>
    <xf numFmtId="0" fontId="15" fillId="0" borderId="4" xfId="0" applyFont="1" applyFill="1" applyBorder="1" applyAlignment="1" applyProtection="1">
      <alignment horizontal="center" vertical="center" shrinkToFit="1"/>
      <protection locked="0"/>
    </xf>
    <xf numFmtId="0" fontId="12" fillId="0" borderId="0" xfId="0" applyFont="1" applyFill="1" applyBorder="1" applyAlignment="1">
      <alignment horizontal="left" vertical="center"/>
    </xf>
    <xf numFmtId="0" fontId="17" fillId="0" borderId="6" xfId="49" applyFont="1" applyBorder="1" applyAlignment="1" applyProtection="1">
      <alignment horizontal="left" vertical="center" indent="2" shrinkToFit="1"/>
      <protection locked="0"/>
    </xf>
    <xf numFmtId="0" fontId="17" fillId="0" borderId="6" xfId="49" applyFont="1" applyFill="1" applyBorder="1" applyAlignment="1" applyProtection="1">
      <alignment horizontal="left" vertical="center" indent="2" shrinkToFit="1"/>
      <protection locked="0"/>
    </xf>
    <xf numFmtId="177" fontId="17" fillId="0" borderId="6" xfId="49" applyNumberFormat="1" applyFont="1" applyBorder="1" applyAlignment="1" applyProtection="1">
      <alignment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wrapText="1"/>
    </xf>
    <xf numFmtId="177" fontId="22" fillId="0" borderId="6" xfId="0" applyNumberFormat="1" applyFont="1" applyBorder="1" applyAlignment="1">
      <alignment horizontal="right" vertical="center"/>
    </xf>
    <xf numFmtId="178" fontId="22" fillId="0" borderId="6" xfId="0" applyNumberFormat="1" applyFont="1" applyBorder="1" applyAlignment="1">
      <alignment horizontal="right" vertical="center"/>
    </xf>
    <xf numFmtId="177" fontId="21" fillId="0" borderId="6" xfId="0" applyNumberFormat="1" applyFont="1" applyBorder="1" applyAlignment="1">
      <alignment horizontal="right" vertical="center"/>
    </xf>
    <xf numFmtId="178" fontId="21" fillId="0" borderId="6" xfId="0" applyNumberFormat="1" applyFont="1" applyBorder="1" applyAlignment="1">
      <alignment horizontal="right" vertical="center"/>
    </xf>
    <xf numFmtId="181" fontId="17" fillId="0" borderId="6" xfId="49" applyNumberFormat="1" applyFont="1" applyFill="1" applyBorder="1" applyAlignment="1" applyProtection="1">
      <alignment horizontal="right" vertical="center" shrinkToFit="1"/>
      <protection locked="0"/>
    </xf>
    <xf numFmtId="181" fontId="17" fillId="0" borderId="6" xfId="3" applyNumberFormat="1" applyFont="1" applyBorder="1" applyAlignment="1" applyProtection="1">
      <alignment horizontal="right" vertical="center"/>
      <protection locked="0"/>
    </xf>
    <xf numFmtId="177" fontId="17" fillId="0" borderId="6" xfId="50" applyNumberFormat="1" applyFont="1" applyFill="1" applyBorder="1" applyAlignment="1">
      <alignment horizontal="right" vertical="center"/>
    </xf>
    <xf numFmtId="177" fontId="17" fillId="0" borderId="6" xfId="50" applyNumberFormat="1" applyFont="1" applyBorder="1" applyAlignment="1">
      <alignment horizontal="right" vertical="center"/>
    </xf>
    <xf numFmtId="178" fontId="15" fillId="0" borderId="6" xfId="3" applyNumberFormat="1" applyFont="1" applyBorder="1" applyAlignment="1" applyProtection="1">
      <alignment vertical="center"/>
    </xf>
    <xf numFmtId="178" fontId="17" fillId="0" borderId="6" xfId="3" applyNumberFormat="1" applyFont="1" applyBorder="1" applyAlignment="1" applyProtection="1">
      <alignment vertical="center"/>
    </xf>
    <xf numFmtId="0" fontId="15" fillId="0" borderId="6" xfId="49" applyFont="1" applyFill="1" applyBorder="1" applyAlignment="1" applyProtection="1">
      <alignment vertical="center" shrinkToFit="1"/>
      <protection locked="0"/>
    </xf>
    <xf numFmtId="0" fontId="33" fillId="0" borderId="0" xfId="0" applyFont="1" applyAlignment="1">
      <alignment vertical="center"/>
    </xf>
    <xf numFmtId="0" fontId="33" fillId="0" borderId="0" xfId="0" applyFont="1"/>
    <xf numFmtId="0" fontId="29" fillId="0" borderId="6" xfId="0" applyFont="1" applyBorder="1" applyAlignment="1">
      <alignment vertical="center"/>
    </xf>
    <xf numFmtId="0" fontId="34" fillId="0" borderId="6" xfId="0" applyFont="1" applyBorder="1" applyAlignment="1">
      <alignment horizontal="left" vertical="center" indent="1"/>
    </xf>
    <xf numFmtId="0" fontId="34" fillId="0" borderId="6" xfId="0" applyFont="1" applyFill="1" applyBorder="1" applyAlignment="1">
      <alignment horizontal="left" vertical="center" indent="1"/>
    </xf>
    <xf numFmtId="0" fontId="35"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horizontal="center" vertical="center"/>
    </xf>
    <xf numFmtId="57" fontId="37"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财政收支执行分析表" xfId="49"/>
    <cellStyle name="3232" xfId="50"/>
    <cellStyle name="常规 2" xfId="51"/>
    <cellStyle name="常规 3 2 2" xfId="52"/>
    <cellStyle name="常规 7" xfId="53"/>
    <cellStyle name="常规 11"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imary\&#33258;&#30001;&#20132;&#25442;&#21306;\&#30707;\&#37096;&#38376;&#25253;&#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8&#24180;\2018&#24180;&#25351;&#26631;&#25171;&#21360;\2018&#24180;&#39044;&#31639;&#20869;&#25351;&#26631;&#25171;&#213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支出总表(单位)3"/>
      <sheetName val="支出总表(科目)4"/>
      <sheetName val="支出分类汇总6"/>
      <sheetName val="支出分类汇总7"/>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指标单"/>
      <sheetName val="指标"/>
      <sheetName val="记录"/>
      <sheetName val="模板"/>
      <sheetName val="单位"/>
      <sheetName val="指标帐打印模板"/>
      <sheetName val="支出科目"/>
      <sheetName val="单位科目"/>
      <sheetName val="年初预算"/>
      <sheetName val="追加人员经费"/>
      <sheetName val="追加经费记录（不含基金）"/>
      <sheetName val="2018专款记录（不含基金）"/>
      <sheetName val="以前年度专款全记录（不含基金）"/>
      <sheetName val="专款直拨全记录"/>
      <sheetName val="基金全记录"/>
      <sheetName val="支付至往来户或社保户支出明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3:XFD26"/>
  <sheetViews>
    <sheetView workbookViewId="0">
      <selection activeCell="F28" sqref="F28"/>
    </sheetView>
  </sheetViews>
  <sheetFormatPr defaultColWidth="9" defaultRowHeight="14.4"/>
  <cols>
    <col min="9" max="9" width="14.5" customWidth="1"/>
  </cols>
  <sheetData>
    <row r="3" ht="107" customHeight="1"/>
    <row r="4" ht="45" customHeight="1" spans="1:9 16369:16384">
      <c r="A4" s="236" t="s">
        <v>0</v>
      </c>
      <c r="B4" s="236"/>
      <c r="C4" s="236"/>
      <c r="D4" s="236"/>
      <c r="E4" s="236"/>
      <c r="F4" s="236"/>
      <c r="G4" s="236"/>
      <c r="H4" s="236"/>
      <c r="I4" s="236"/>
    </row>
    <row r="5" ht="45" customHeight="1" spans="1:9 16369:16384">
      <c r="A5" s="236" t="s">
        <v>1</v>
      </c>
      <c r="B5" s="236"/>
      <c r="C5" s="236"/>
      <c r="D5" s="236"/>
      <c r="E5" s="236"/>
      <c r="F5" s="236"/>
      <c r="G5" s="236"/>
      <c r="H5" s="236"/>
      <c r="I5" s="236"/>
    </row>
    <row r="6" s="235" customFormat="1" ht="45" customHeight="1" spans="1:9 16369:16384">
      <c r="A6" s="236" t="s">
        <v>2</v>
      </c>
      <c r="B6" s="236"/>
      <c r="C6" s="236"/>
      <c r="D6" s="236"/>
      <c r="E6" s="236"/>
      <c r="F6" s="236"/>
      <c r="G6" s="236"/>
      <c r="H6" s="236"/>
      <c r="I6" s="236"/>
      <c r="XEO6"/>
      <c r="XEP6"/>
      <c r="XEQ6"/>
      <c r="XER6"/>
      <c r="XES6"/>
      <c r="XET6"/>
      <c r="XEU6"/>
      <c r="XEV6"/>
      <c r="XEW6"/>
      <c r="XEX6"/>
      <c r="XEY6"/>
      <c r="XEZ6"/>
      <c r="XFA6"/>
      <c r="XFB6"/>
      <c r="XFC6"/>
      <c r="XFD6"/>
    </row>
    <row r="25" s="1" customFormat="1" ht="33" customHeight="1" spans="1:9">
      <c r="A25" s="237" t="s">
        <v>3</v>
      </c>
      <c r="B25" s="237"/>
      <c r="C25" s="237"/>
      <c r="D25" s="237"/>
      <c r="E25" s="237"/>
      <c r="F25" s="237"/>
      <c r="G25" s="237"/>
      <c r="H25" s="237"/>
      <c r="I25" s="237"/>
    </row>
    <row r="26" s="1" customFormat="1" ht="29.4" customHeight="1" spans="1:9">
      <c r="A26" s="238">
        <v>46054</v>
      </c>
      <c r="B26" s="238"/>
      <c r="C26" s="238"/>
      <c r="D26" s="238"/>
      <c r="E26" s="238"/>
      <c r="F26" s="238"/>
      <c r="G26" s="238"/>
      <c r="H26" s="238"/>
      <c r="I26" s="238"/>
    </row>
  </sheetData>
  <mergeCells count="5">
    <mergeCell ref="A4:I4"/>
    <mergeCell ref="A5:I5"/>
    <mergeCell ref="A6:I6"/>
    <mergeCell ref="A25:I25"/>
    <mergeCell ref="A26:I26"/>
  </mergeCells>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8"/>
  <sheetViews>
    <sheetView topLeftCell="A4" workbookViewId="0">
      <selection activeCell="M13" sqref="M13"/>
    </sheetView>
  </sheetViews>
  <sheetFormatPr defaultColWidth="9" defaultRowHeight="15.6" outlineLevelCol="6"/>
  <cols>
    <col min="1" max="1" width="47" style="67" customWidth="1"/>
    <col min="2" max="2" width="10.4444444444444" style="67" customWidth="1"/>
    <col min="3" max="3" width="10.1111111111111" style="67" customWidth="1"/>
    <col min="4" max="4" width="12.8796296296296" style="67" customWidth="1"/>
    <col min="5" max="5" width="12.6296296296296" style="67" hidden="1" customWidth="1"/>
    <col min="6" max="6" width="10.6296296296296" style="67" hidden="1" customWidth="1"/>
    <col min="7" max="7" width="13.75" style="67" hidden="1" customWidth="1"/>
    <col min="8" max="16384" width="8.87962962962963" style="67"/>
  </cols>
  <sheetData>
    <row r="1" spans="1:7">
      <c r="A1" s="67" t="s">
        <v>181</v>
      </c>
    </row>
    <row r="2" ht="29.4" customHeight="1" spans="1:7">
      <c r="A2" s="70" t="s">
        <v>182</v>
      </c>
      <c r="B2" s="70"/>
      <c r="C2" s="70"/>
      <c r="D2" s="70"/>
    </row>
    <row r="3" ht="19.8" customHeight="1" spans="1:7">
      <c r="D3" s="71" t="s">
        <v>61</v>
      </c>
    </row>
    <row r="4" ht="42" customHeight="1" spans="1:7">
      <c r="A4" s="72" t="s">
        <v>62</v>
      </c>
      <c r="B4" s="73" t="s">
        <v>65</v>
      </c>
      <c r="C4" s="73" t="s">
        <v>151</v>
      </c>
      <c r="D4" s="72" t="s">
        <v>152</v>
      </c>
      <c r="E4" s="152" t="s">
        <v>153</v>
      </c>
      <c r="F4" s="152" t="s">
        <v>154</v>
      </c>
    </row>
    <row r="5" ht="23" customHeight="1" spans="1:7">
      <c r="A5" s="114" t="s">
        <v>68</v>
      </c>
      <c r="B5" s="115">
        <f>SUM(B6:B19)</f>
        <v>19311</v>
      </c>
      <c r="C5" s="115">
        <f>SUM(C6:C19)</f>
        <v>19504</v>
      </c>
      <c r="D5" s="95">
        <f t="shared" ref="D5:D18" si="0">(C5-B5)/B5</f>
        <v>0.0099943037646937</v>
      </c>
      <c r="E5" s="96">
        <f>SUM(E6:E18)</f>
        <v>14391</v>
      </c>
      <c r="F5" s="96">
        <f>SUM(F6:F18)</f>
        <v>15686.19</v>
      </c>
      <c r="G5" s="67">
        <f t="shared" ref="G5:G28" si="1">(C5-E5)/E5</f>
        <v>0.355291501632965</v>
      </c>
    </row>
    <row r="6" ht="23" customHeight="1" spans="1:7">
      <c r="A6" s="212" t="s">
        <v>69</v>
      </c>
      <c r="B6" s="79">
        <v>7373</v>
      </c>
      <c r="C6" s="89">
        <v>8053</v>
      </c>
      <c r="D6" s="90">
        <f t="shared" si="0"/>
        <v>0.092228400922284</v>
      </c>
      <c r="E6" s="91">
        <v>6302</v>
      </c>
      <c r="F6" s="91">
        <f t="shared" ref="F6:F18" si="2">E6*1.09</f>
        <v>6869.18</v>
      </c>
      <c r="G6" s="67">
        <f t="shared" si="1"/>
        <v>0.277848302126309</v>
      </c>
    </row>
    <row r="7" ht="23" customHeight="1" spans="1:7">
      <c r="A7" s="213" t="s">
        <v>70</v>
      </c>
      <c r="B7" s="79">
        <v>946</v>
      </c>
      <c r="C7" s="89">
        <v>1094</v>
      </c>
      <c r="D7" s="90">
        <f t="shared" si="0"/>
        <v>0.156448202959831</v>
      </c>
      <c r="E7" s="91">
        <v>650</v>
      </c>
      <c r="F7" s="91">
        <f t="shared" si="2"/>
        <v>708.5</v>
      </c>
      <c r="G7" s="67">
        <f t="shared" si="1"/>
        <v>0.683076923076923</v>
      </c>
    </row>
    <row r="8" ht="23" customHeight="1" spans="1:7">
      <c r="A8" s="213" t="s">
        <v>71</v>
      </c>
      <c r="B8" s="79">
        <v>207</v>
      </c>
      <c r="C8" s="89">
        <v>263</v>
      </c>
      <c r="D8" s="90">
        <f t="shared" si="0"/>
        <v>0.270531400966184</v>
      </c>
      <c r="E8" s="91">
        <v>185</v>
      </c>
      <c r="F8" s="91">
        <f t="shared" si="2"/>
        <v>201.65</v>
      </c>
      <c r="G8" s="67">
        <f t="shared" si="1"/>
        <v>0.421621621621622</v>
      </c>
    </row>
    <row r="9" ht="23" customHeight="1" spans="1:7">
      <c r="A9" s="213" t="s">
        <v>72</v>
      </c>
      <c r="B9" s="79">
        <v>361</v>
      </c>
      <c r="C9" s="89">
        <v>572</v>
      </c>
      <c r="D9" s="90">
        <f t="shared" si="0"/>
        <v>0.584487534626039</v>
      </c>
      <c r="E9" s="91">
        <v>455</v>
      </c>
      <c r="F9" s="91">
        <f t="shared" si="2"/>
        <v>495.95</v>
      </c>
      <c r="G9" s="67">
        <f t="shared" si="1"/>
        <v>0.257142857142857</v>
      </c>
    </row>
    <row r="10" ht="23" customHeight="1" spans="1:7">
      <c r="A10" s="213" t="s">
        <v>73</v>
      </c>
      <c r="B10" s="79">
        <v>1222</v>
      </c>
      <c r="C10" s="89">
        <v>1279</v>
      </c>
      <c r="D10" s="90">
        <f t="shared" si="0"/>
        <v>0.0466448445171849</v>
      </c>
      <c r="E10" s="91">
        <v>995</v>
      </c>
      <c r="F10" s="91">
        <f t="shared" si="2"/>
        <v>1084.55</v>
      </c>
      <c r="G10" s="67">
        <f t="shared" si="1"/>
        <v>0.285427135678392</v>
      </c>
    </row>
    <row r="11" ht="23" customHeight="1" spans="1:7">
      <c r="A11" s="213" t="s">
        <v>74</v>
      </c>
      <c r="B11" s="79">
        <v>1506</v>
      </c>
      <c r="C11" s="89">
        <v>1571</v>
      </c>
      <c r="D11" s="90">
        <f t="shared" si="0"/>
        <v>0.0431606905710491</v>
      </c>
      <c r="E11" s="91">
        <v>1052</v>
      </c>
      <c r="F11" s="91">
        <f t="shared" si="2"/>
        <v>1146.68</v>
      </c>
      <c r="G11" s="67">
        <f t="shared" si="1"/>
        <v>0.493346007604563</v>
      </c>
    </row>
    <row r="12" ht="23" customHeight="1" spans="1:7">
      <c r="A12" s="213" t="s">
        <v>75</v>
      </c>
      <c r="B12" s="79">
        <v>778</v>
      </c>
      <c r="C12" s="89">
        <v>861</v>
      </c>
      <c r="D12" s="90">
        <f t="shared" si="0"/>
        <v>0.106683804627249</v>
      </c>
      <c r="E12" s="91">
        <v>652</v>
      </c>
      <c r="F12" s="91">
        <f t="shared" si="2"/>
        <v>710.68</v>
      </c>
      <c r="G12" s="67">
        <f t="shared" si="1"/>
        <v>0.320552147239264</v>
      </c>
    </row>
    <row r="13" ht="23" customHeight="1" spans="1:7">
      <c r="A13" s="213" t="s">
        <v>76</v>
      </c>
      <c r="B13" s="79">
        <v>1368</v>
      </c>
      <c r="C13" s="89">
        <v>1629</v>
      </c>
      <c r="D13" s="90">
        <f t="shared" si="0"/>
        <v>0.190789473684211</v>
      </c>
      <c r="E13" s="91">
        <v>918</v>
      </c>
      <c r="F13" s="91">
        <f t="shared" si="2"/>
        <v>1000.62</v>
      </c>
      <c r="G13" s="67">
        <f t="shared" si="1"/>
        <v>0.774509803921569</v>
      </c>
    </row>
    <row r="14" ht="23" customHeight="1" spans="1:7">
      <c r="A14" s="213" t="s">
        <v>77</v>
      </c>
      <c r="B14" s="79">
        <v>141</v>
      </c>
      <c r="C14" s="89">
        <v>445</v>
      </c>
      <c r="D14" s="90">
        <f t="shared" si="0"/>
        <v>2.15602836879433</v>
      </c>
      <c r="E14" s="91">
        <v>39</v>
      </c>
      <c r="F14" s="91">
        <f t="shared" si="2"/>
        <v>42.51</v>
      </c>
      <c r="G14" s="67">
        <f t="shared" si="1"/>
        <v>10.4102564102564</v>
      </c>
    </row>
    <row r="15" ht="23" customHeight="1" spans="1:7">
      <c r="A15" s="212" t="s">
        <v>78</v>
      </c>
      <c r="B15" s="79">
        <v>814</v>
      </c>
      <c r="C15" s="89">
        <v>838</v>
      </c>
      <c r="D15" s="90">
        <f t="shared" si="0"/>
        <v>0.0294840294840295</v>
      </c>
      <c r="E15" s="91">
        <v>940</v>
      </c>
      <c r="F15" s="91">
        <f t="shared" si="2"/>
        <v>1024.6</v>
      </c>
      <c r="G15" s="67">
        <f t="shared" si="1"/>
        <v>-0.108510638297872</v>
      </c>
    </row>
    <row r="16" ht="23" customHeight="1" spans="1:7">
      <c r="A16" s="213" t="s">
        <v>79</v>
      </c>
      <c r="B16" s="79">
        <v>3747</v>
      </c>
      <c r="C16" s="89">
        <v>2000</v>
      </c>
      <c r="D16" s="90">
        <f t="shared" si="0"/>
        <v>-0.466239658393381</v>
      </c>
      <c r="E16" s="91">
        <v>600</v>
      </c>
      <c r="F16" s="91">
        <f t="shared" si="2"/>
        <v>654</v>
      </c>
      <c r="G16" s="67">
        <f t="shared" si="1"/>
        <v>2.33333333333333</v>
      </c>
    </row>
    <row r="17" ht="23" customHeight="1" spans="1:7">
      <c r="A17" s="213" t="s">
        <v>80</v>
      </c>
      <c r="B17" s="79">
        <v>780</v>
      </c>
      <c r="C17" s="89">
        <v>803</v>
      </c>
      <c r="D17" s="90">
        <f t="shared" si="0"/>
        <v>0.0294871794871795</v>
      </c>
      <c r="E17" s="91">
        <v>1538</v>
      </c>
      <c r="F17" s="91">
        <f t="shared" si="2"/>
        <v>1676.42</v>
      </c>
      <c r="G17" s="67">
        <f t="shared" si="1"/>
        <v>-0.477893368010403</v>
      </c>
    </row>
    <row r="18" ht="23" customHeight="1" spans="1:7">
      <c r="A18" s="213" t="s">
        <v>81</v>
      </c>
      <c r="B18" s="79">
        <v>68</v>
      </c>
      <c r="C18" s="89">
        <v>96</v>
      </c>
      <c r="D18" s="90">
        <f t="shared" si="0"/>
        <v>0.411764705882353</v>
      </c>
      <c r="E18" s="91">
        <v>65</v>
      </c>
      <c r="F18" s="91">
        <f t="shared" si="2"/>
        <v>70.85</v>
      </c>
      <c r="G18" s="67">
        <f t="shared" si="1"/>
        <v>0.476923076923077</v>
      </c>
    </row>
    <row r="19" ht="23" customHeight="1" spans="1:7">
      <c r="A19" s="213" t="s">
        <v>82</v>
      </c>
      <c r="B19" s="79"/>
      <c r="C19" s="89"/>
      <c r="D19" s="90"/>
      <c r="E19" s="91">
        <v>0</v>
      </c>
      <c r="F19" s="91">
        <f>E19*9%</f>
        <v>0</v>
      </c>
      <c r="G19" s="67" t="e">
        <f t="shared" si="1"/>
        <v>#DIV/0!</v>
      </c>
    </row>
    <row r="20" ht="23" customHeight="1" spans="1:7">
      <c r="A20" s="117" t="s">
        <v>83</v>
      </c>
      <c r="B20" s="115">
        <f t="shared" ref="B20:F20" si="3">SUM(B21:B27)</f>
        <v>13311</v>
      </c>
      <c r="C20" s="115">
        <f t="shared" si="3"/>
        <v>13770</v>
      </c>
      <c r="D20" s="95">
        <f t="shared" ref="D20:D24" si="4">(C20-B20)/B20</f>
        <v>0.0344827586206897</v>
      </c>
      <c r="E20" s="96">
        <f t="shared" si="3"/>
        <v>12978</v>
      </c>
      <c r="F20" s="96">
        <f t="shared" si="3"/>
        <v>12863.02</v>
      </c>
      <c r="G20" s="67">
        <f t="shared" si="1"/>
        <v>0.0610263522884882</v>
      </c>
    </row>
    <row r="21" ht="23" customHeight="1" spans="1:7">
      <c r="A21" s="213" t="s">
        <v>84</v>
      </c>
      <c r="B21" s="214">
        <v>1817</v>
      </c>
      <c r="C21" s="89">
        <v>1837</v>
      </c>
      <c r="D21" s="90">
        <f t="shared" si="4"/>
        <v>0.0110071546505228</v>
      </c>
      <c r="E21" s="91">
        <v>1386</v>
      </c>
      <c r="F21" s="91">
        <f t="shared" ref="F21:F23" si="5">E21*1.09</f>
        <v>1510.74</v>
      </c>
      <c r="G21" s="67">
        <f t="shared" si="1"/>
        <v>0.325396825396825</v>
      </c>
    </row>
    <row r="22" ht="23" customHeight="1" spans="1:7">
      <c r="A22" s="213" t="s">
        <v>85</v>
      </c>
      <c r="B22" s="214">
        <v>6315</v>
      </c>
      <c r="C22" s="89">
        <v>6578</v>
      </c>
      <c r="D22" s="90">
        <f t="shared" si="4"/>
        <v>0.0416468725257324</v>
      </c>
      <c r="E22" s="91">
        <v>3731</v>
      </c>
      <c r="F22" s="91">
        <f t="shared" si="5"/>
        <v>4066.79</v>
      </c>
      <c r="G22" s="67">
        <f t="shared" si="1"/>
        <v>0.763066202090592</v>
      </c>
    </row>
    <row r="23" ht="23" customHeight="1" spans="1:7">
      <c r="A23" s="213" t="s">
        <v>86</v>
      </c>
      <c r="B23" s="214">
        <v>1638</v>
      </c>
      <c r="C23" s="89">
        <v>1779</v>
      </c>
      <c r="D23" s="90">
        <f t="shared" si="4"/>
        <v>0.0860805860805861</v>
      </c>
      <c r="E23" s="91">
        <v>2006</v>
      </c>
      <c r="F23" s="91">
        <f t="shared" si="5"/>
        <v>2186.54</v>
      </c>
      <c r="G23" s="67">
        <f t="shared" si="1"/>
        <v>-0.113160518444666</v>
      </c>
    </row>
    <row r="24" ht="23" customHeight="1" spans="1:7">
      <c r="A24" s="213" t="s">
        <v>87</v>
      </c>
      <c r="B24" s="214">
        <v>2696</v>
      </c>
      <c r="C24" s="89">
        <v>2723</v>
      </c>
      <c r="D24" s="90">
        <f t="shared" si="4"/>
        <v>0.0100148367952522</v>
      </c>
      <c r="E24" s="91">
        <v>4595</v>
      </c>
      <c r="F24" s="91">
        <f>E24*1.09-1283</f>
        <v>3725.55</v>
      </c>
      <c r="G24" s="67">
        <f t="shared" si="1"/>
        <v>-0.407399347116431</v>
      </c>
    </row>
    <row r="25" ht="23" customHeight="1" spans="1:7">
      <c r="A25" s="213" t="s">
        <v>88</v>
      </c>
      <c r="B25" s="89"/>
      <c r="C25" s="89"/>
      <c r="D25" s="90"/>
      <c r="E25" s="91"/>
      <c r="F25" s="91">
        <f t="shared" ref="F25:F27" si="6">E25*1.09</f>
        <v>0</v>
      </c>
      <c r="G25" s="67" t="e">
        <f t="shared" si="1"/>
        <v>#DIV/0!</v>
      </c>
    </row>
    <row r="26" ht="23" customHeight="1" spans="1:7">
      <c r="A26" s="213" t="s">
        <v>89</v>
      </c>
      <c r="B26" s="89">
        <v>845</v>
      </c>
      <c r="C26" s="89">
        <v>853</v>
      </c>
      <c r="D26" s="90">
        <f>(C26-B26)/B26</f>
        <v>0.00946745562130178</v>
      </c>
      <c r="E26" s="91">
        <v>1260</v>
      </c>
      <c r="F26" s="91">
        <f t="shared" si="6"/>
        <v>1373.4</v>
      </c>
      <c r="G26" s="67">
        <f t="shared" si="1"/>
        <v>-0.323015873015873</v>
      </c>
    </row>
    <row r="27" ht="23" customHeight="1" spans="1:7">
      <c r="A27" s="213" t="s">
        <v>82</v>
      </c>
      <c r="B27" s="89"/>
      <c r="C27" s="89"/>
      <c r="D27" s="90"/>
      <c r="E27" s="91"/>
      <c r="F27" s="91">
        <f t="shared" si="6"/>
        <v>0</v>
      </c>
      <c r="G27" s="67" t="e">
        <f t="shared" si="1"/>
        <v>#DIV/0!</v>
      </c>
    </row>
    <row r="28" ht="23" customHeight="1" spans="1:7">
      <c r="A28" s="118" t="s">
        <v>155</v>
      </c>
      <c r="B28" s="119">
        <f t="shared" ref="B28:F28" si="7">B20+B5</f>
        <v>32622</v>
      </c>
      <c r="C28" s="119">
        <f t="shared" si="7"/>
        <v>33274</v>
      </c>
      <c r="D28" s="95">
        <f>(C28-B28)/B28</f>
        <v>0.0199865121697014</v>
      </c>
      <c r="E28" s="96">
        <f t="shared" si="7"/>
        <v>27369</v>
      </c>
      <c r="F28" s="91">
        <f t="shared" si="7"/>
        <v>28549.21</v>
      </c>
      <c r="G28" s="67">
        <f t="shared" si="1"/>
        <v>0.215755051335453</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5"/>
  <sheetViews>
    <sheetView topLeftCell="A15" workbookViewId="0">
      <selection activeCell="C3" sqref="C3"/>
    </sheetView>
  </sheetViews>
  <sheetFormatPr defaultColWidth="9" defaultRowHeight="15.6" outlineLevelCol="3"/>
  <cols>
    <col min="1" max="1" width="7.62962962962963" style="41" customWidth="1"/>
    <col min="2" max="2" width="10.25" style="41" customWidth="1"/>
    <col min="3" max="3" width="34.8796296296296" style="41" customWidth="1"/>
    <col min="4" max="4" width="11.5" style="41" customWidth="1"/>
    <col min="5" max="16384" width="8.87962962962963" style="41"/>
  </cols>
  <sheetData>
    <row r="1" spans="1:4">
      <c r="A1" s="41" t="s">
        <v>183</v>
      </c>
    </row>
    <row r="2" ht="29.4" customHeight="1" spans="1:4">
      <c r="A2" s="43" t="s">
        <v>184</v>
      </c>
      <c r="B2" s="43"/>
      <c r="C2" s="43"/>
      <c r="D2" s="43"/>
    </row>
    <row r="3" ht="19.2" customHeight="1" spans="1:4">
      <c r="D3" s="41" t="s">
        <v>61</v>
      </c>
    </row>
    <row r="4" ht="21" customHeight="1" spans="1:4">
      <c r="A4" s="207" t="s">
        <v>158</v>
      </c>
      <c r="B4" s="207" t="s">
        <v>159</v>
      </c>
      <c r="C4" s="44" t="s">
        <v>160</v>
      </c>
      <c r="D4" s="190" t="s">
        <v>161</v>
      </c>
    </row>
    <row r="5" ht="22" customHeight="1" spans="1:4">
      <c r="A5" s="44"/>
      <c r="B5" s="44"/>
      <c r="C5" s="44"/>
      <c r="D5" s="190"/>
    </row>
    <row r="6" ht="28.05" customHeight="1" spans="1:4">
      <c r="A6" s="208">
        <v>1</v>
      </c>
      <c r="B6" s="208">
        <v>201</v>
      </c>
      <c r="C6" s="47" t="s">
        <v>162</v>
      </c>
      <c r="D6" s="48">
        <v>16140.06</v>
      </c>
    </row>
    <row r="7" ht="28.05" customHeight="1" spans="1:4">
      <c r="A7" s="208">
        <v>2</v>
      </c>
      <c r="B7" s="208">
        <v>204</v>
      </c>
      <c r="C7" s="47" t="s">
        <v>163</v>
      </c>
      <c r="D7" s="48">
        <v>5700.69</v>
      </c>
    </row>
    <row r="8" ht="28.05" customHeight="1" spans="1:4">
      <c r="A8" s="208">
        <v>3</v>
      </c>
      <c r="B8" s="208">
        <v>205</v>
      </c>
      <c r="C8" s="47" t="s">
        <v>164</v>
      </c>
      <c r="D8" s="48">
        <v>58434.48</v>
      </c>
    </row>
    <row r="9" ht="28.05" customHeight="1" spans="1:4">
      <c r="A9" s="208">
        <v>4</v>
      </c>
      <c r="B9" s="208">
        <v>206</v>
      </c>
      <c r="C9" s="47" t="s">
        <v>165</v>
      </c>
      <c r="D9" s="48">
        <v>80.32</v>
      </c>
    </row>
    <row r="10" ht="28.05" customHeight="1" spans="1:4">
      <c r="A10" s="208">
        <v>5</v>
      </c>
      <c r="B10" s="208">
        <v>207</v>
      </c>
      <c r="C10" s="47" t="s">
        <v>166</v>
      </c>
      <c r="D10" s="48">
        <v>1984.59</v>
      </c>
    </row>
    <row r="11" ht="28.05" customHeight="1" spans="1:4">
      <c r="A11" s="208">
        <v>6</v>
      </c>
      <c r="B11" s="208">
        <v>208</v>
      </c>
      <c r="C11" s="47" t="s">
        <v>167</v>
      </c>
      <c r="D11" s="48">
        <v>53090.17</v>
      </c>
    </row>
    <row r="12" ht="28.05" customHeight="1" spans="1:4">
      <c r="A12" s="208">
        <v>7</v>
      </c>
      <c r="B12" s="208">
        <v>210</v>
      </c>
      <c r="C12" s="47" t="s">
        <v>168</v>
      </c>
      <c r="D12" s="48">
        <v>14620.14</v>
      </c>
    </row>
    <row r="13" ht="28.05" customHeight="1" spans="1:4">
      <c r="A13" s="208">
        <v>8</v>
      </c>
      <c r="B13" s="208">
        <v>211</v>
      </c>
      <c r="C13" s="47" t="s">
        <v>169</v>
      </c>
      <c r="D13" s="48">
        <v>6655.7</v>
      </c>
    </row>
    <row r="14" ht="28.05" customHeight="1" spans="1:4">
      <c r="A14" s="208">
        <v>9</v>
      </c>
      <c r="B14" s="208">
        <v>212</v>
      </c>
      <c r="C14" s="47" t="s">
        <v>170</v>
      </c>
      <c r="D14" s="48">
        <v>3564.49</v>
      </c>
    </row>
    <row r="15" ht="28.05" customHeight="1" spans="1:4">
      <c r="A15" s="208">
        <v>10</v>
      </c>
      <c r="B15" s="208">
        <v>213</v>
      </c>
      <c r="C15" s="47" t="s">
        <v>171</v>
      </c>
      <c r="D15" s="48">
        <v>12094.85</v>
      </c>
    </row>
    <row r="16" ht="28.05" customHeight="1" spans="1:4">
      <c r="A16" s="208">
        <v>11</v>
      </c>
      <c r="B16" s="208">
        <v>214</v>
      </c>
      <c r="C16" s="47" t="s">
        <v>172</v>
      </c>
      <c r="D16" s="48">
        <v>1775.61</v>
      </c>
    </row>
    <row r="17" ht="28.05" customHeight="1" spans="1:4">
      <c r="A17" s="208">
        <v>12</v>
      </c>
      <c r="B17" s="208">
        <v>215</v>
      </c>
      <c r="C17" s="47" t="s">
        <v>173</v>
      </c>
      <c r="D17" s="48">
        <v>580.47</v>
      </c>
    </row>
    <row r="18" ht="28.05" customHeight="1" spans="1:4">
      <c r="A18" s="208">
        <v>13</v>
      </c>
      <c r="B18" s="208">
        <v>216</v>
      </c>
      <c r="C18" s="47" t="s">
        <v>174</v>
      </c>
      <c r="D18" s="48">
        <v>107.9</v>
      </c>
    </row>
    <row r="19" ht="28.05" customHeight="1" spans="1:4">
      <c r="A19" s="208">
        <v>14</v>
      </c>
      <c r="B19" s="208">
        <v>220</v>
      </c>
      <c r="C19" s="47" t="s">
        <v>175</v>
      </c>
      <c r="D19" s="48">
        <v>861.6</v>
      </c>
    </row>
    <row r="20" ht="28.05" customHeight="1" spans="1:4">
      <c r="A20" s="208">
        <v>15</v>
      </c>
      <c r="B20" s="208">
        <v>221</v>
      </c>
      <c r="C20" s="47" t="s">
        <v>176</v>
      </c>
      <c r="D20" s="48">
        <v>3440</v>
      </c>
    </row>
    <row r="21" ht="28.05" customHeight="1" spans="1:4">
      <c r="A21" s="208">
        <v>16</v>
      </c>
      <c r="B21" s="208">
        <v>224</v>
      </c>
      <c r="C21" s="47" t="s">
        <v>177</v>
      </c>
      <c r="D21" s="48">
        <v>1158.97</v>
      </c>
    </row>
    <row r="22" ht="28.05" customHeight="1" spans="1:4">
      <c r="A22" s="208">
        <v>17</v>
      </c>
      <c r="B22" s="208">
        <v>229</v>
      </c>
      <c r="C22" s="47" t="s">
        <v>178</v>
      </c>
      <c r="D22" s="48">
        <v>3000</v>
      </c>
    </row>
    <row r="23" ht="28.05" customHeight="1" spans="1:4">
      <c r="A23" s="208">
        <v>18</v>
      </c>
      <c r="B23" s="208">
        <v>232</v>
      </c>
      <c r="C23" s="47" t="s">
        <v>179</v>
      </c>
      <c r="D23" s="48">
        <v>1864</v>
      </c>
    </row>
    <row r="24" ht="25.05" customHeight="1" spans="1:4">
      <c r="A24" s="208">
        <v>19</v>
      </c>
      <c r="B24" s="209" t="s">
        <v>180</v>
      </c>
      <c r="C24" s="210"/>
      <c r="D24" s="48">
        <f>SUM(D6:D23)</f>
        <v>185154.04</v>
      </c>
    </row>
    <row r="25" spans="1:4">
      <c r="C25" s="211"/>
      <c r="D25" s="211"/>
    </row>
  </sheetData>
  <mergeCells count="7">
    <mergeCell ref="A2:D2"/>
    <mergeCell ref="B24:C24"/>
    <mergeCell ref="C25:D25"/>
    <mergeCell ref="A4:A5"/>
    <mergeCell ref="B4:B5"/>
    <mergeCell ref="C4:C5"/>
    <mergeCell ref="D4:D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46"/>
  <sheetViews>
    <sheetView workbookViewId="0">
      <selection activeCell="C13" sqref="C13"/>
    </sheetView>
  </sheetViews>
  <sheetFormatPr defaultColWidth="9" defaultRowHeight="15.6" outlineLevelCol="3"/>
  <cols>
    <col min="1" max="1" width="6.21296296296296" style="186" customWidth="1"/>
    <col min="2" max="2" width="13.6296296296296" style="41" customWidth="1"/>
    <col min="3" max="3" width="47" style="41" customWidth="1"/>
    <col min="4" max="4" width="12.8796296296296" style="41" customWidth="1"/>
    <col min="5" max="16378" width="8.87962962962963" style="41"/>
    <col min="16379" max="16384" width="9" style="41"/>
  </cols>
  <sheetData>
    <row r="1" s="41" customFormat="1" spans="1:4">
      <c r="A1" s="187" t="s">
        <v>185</v>
      </c>
    </row>
    <row r="2" s="41" customFormat="1" ht="29.4" customHeight="1" spans="1:4">
      <c r="A2" s="188" t="s">
        <v>186</v>
      </c>
      <c r="B2" s="43"/>
      <c r="C2" s="43"/>
      <c r="D2" s="43"/>
    </row>
    <row r="3" s="41" customFormat="1" ht="19.2" customHeight="1" spans="1:4">
      <c r="A3" s="186"/>
      <c r="D3" s="41" t="s">
        <v>61</v>
      </c>
    </row>
    <row r="4" s="41" customFormat="1" ht="19.95" customHeight="1" spans="1:4">
      <c r="A4" s="189" t="s">
        <v>187</v>
      </c>
      <c r="B4" s="44" t="s">
        <v>188</v>
      </c>
      <c r="C4" s="44" t="s">
        <v>160</v>
      </c>
      <c r="D4" s="190" t="s">
        <v>161</v>
      </c>
    </row>
    <row r="5" s="184" customFormat="1" ht="17.4" spans="1:4">
      <c r="A5" s="191">
        <v>1</v>
      </c>
      <c r="B5" s="192"/>
      <c r="C5" s="193" t="s">
        <v>147</v>
      </c>
      <c r="D5" s="194">
        <f>SUM(D6,D65,D72,D89,D95,D107,D149,D177,D183,D192,D212,D218,D223,D227,D233,D236,D243,D244)</f>
        <v>185154.04</v>
      </c>
    </row>
    <row r="6" s="184" customFormat="1" ht="19.95" customHeight="1" spans="1:4">
      <c r="A6" s="191">
        <v>2</v>
      </c>
      <c r="B6" s="195">
        <v>201</v>
      </c>
      <c r="C6" s="196" t="s">
        <v>162</v>
      </c>
      <c r="D6" s="197">
        <f>SUM(D7,D11,D14,D18,D22,D24,D28,D30,D32,D35,D37,D39,D41,D44,D48,D52,D55,D59,D62)</f>
        <v>16140.06</v>
      </c>
    </row>
    <row r="7" s="185" customFormat="1" ht="19.95" customHeight="1" spans="1:4">
      <c r="A7" s="191">
        <v>3</v>
      </c>
      <c r="B7" s="198">
        <v>20101</v>
      </c>
      <c r="C7" s="199" t="s">
        <v>189</v>
      </c>
      <c r="D7" s="200">
        <f>SUM(D8:D10)</f>
        <v>559.43</v>
      </c>
    </row>
    <row r="8" s="41" customFormat="1" ht="19.95" customHeight="1" spans="1:4">
      <c r="A8" s="191">
        <v>4</v>
      </c>
      <c r="B8" s="201">
        <v>2010101</v>
      </c>
      <c r="C8" s="167" t="s">
        <v>190</v>
      </c>
      <c r="D8" s="202">
        <v>526.83</v>
      </c>
    </row>
    <row r="9" s="41" customFormat="1" ht="19.95" customHeight="1" spans="1:4">
      <c r="A9" s="191">
        <v>5</v>
      </c>
      <c r="B9" s="201">
        <v>2010108</v>
      </c>
      <c r="C9" s="167" t="s">
        <v>191</v>
      </c>
      <c r="D9" s="202">
        <v>26</v>
      </c>
    </row>
    <row r="10" s="41" customFormat="1" ht="19.95" customHeight="1" spans="1:4">
      <c r="A10" s="191">
        <v>6</v>
      </c>
      <c r="B10" s="201">
        <v>2010199</v>
      </c>
      <c r="C10" s="167" t="s">
        <v>192</v>
      </c>
      <c r="D10" s="202">
        <v>6.6</v>
      </c>
    </row>
    <row r="11" s="185" customFormat="1" ht="19.95" customHeight="1" spans="1:4">
      <c r="A11" s="191">
        <v>7</v>
      </c>
      <c r="B11" s="198">
        <v>20102</v>
      </c>
      <c r="C11" s="199" t="s">
        <v>193</v>
      </c>
      <c r="D11" s="202">
        <f>SUM(D12:D13)</f>
        <v>247.5</v>
      </c>
    </row>
    <row r="12" s="41" customFormat="1" ht="19.95" customHeight="1" spans="1:4">
      <c r="A12" s="191">
        <v>8</v>
      </c>
      <c r="B12" s="201">
        <v>2010201</v>
      </c>
      <c r="C12" s="167" t="s">
        <v>190</v>
      </c>
      <c r="D12" s="202">
        <v>242</v>
      </c>
    </row>
    <row r="13" s="41" customFormat="1" ht="19.95" customHeight="1" spans="1:4">
      <c r="A13" s="191">
        <v>9</v>
      </c>
      <c r="B13" s="201">
        <v>2010299</v>
      </c>
      <c r="C13" s="167" t="s">
        <v>194</v>
      </c>
      <c r="D13" s="202">
        <v>5.5</v>
      </c>
    </row>
    <row r="14" s="185" customFormat="1" ht="19.95" customHeight="1" spans="1:4">
      <c r="A14" s="191">
        <v>10</v>
      </c>
      <c r="B14" s="198">
        <v>20103</v>
      </c>
      <c r="C14" s="199" t="s">
        <v>195</v>
      </c>
      <c r="D14" s="202">
        <f>SUM(D15:D17)</f>
        <v>6640.29</v>
      </c>
    </row>
    <row r="15" s="41" customFormat="1" ht="19.95" customHeight="1" spans="1:4">
      <c r="A15" s="191">
        <v>11</v>
      </c>
      <c r="B15" s="201">
        <v>2010301</v>
      </c>
      <c r="C15" s="167" t="s">
        <v>190</v>
      </c>
      <c r="D15" s="202">
        <v>3117.55</v>
      </c>
    </row>
    <row r="16" s="41" customFormat="1" ht="19.95" customHeight="1" spans="1:4">
      <c r="A16" s="191">
        <v>12</v>
      </c>
      <c r="B16" s="201">
        <v>2010350</v>
      </c>
      <c r="C16" s="167" t="s">
        <v>196</v>
      </c>
      <c r="D16" s="202">
        <v>312.35</v>
      </c>
    </row>
    <row r="17" s="41" customFormat="1" ht="19.95" customHeight="1" spans="1:4">
      <c r="A17" s="191">
        <v>13</v>
      </c>
      <c r="B17" s="201">
        <v>2010399</v>
      </c>
      <c r="C17" s="167" t="s">
        <v>197</v>
      </c>
      <c r="D17" s="202">
        <f>3110.39+100</f>
        <v>3210.39</v>
      </c>
    </row>
    <row r="18" s="185" customFormat="1" ht="19.95" customHeight="1" spans="1:4">
      <c r="A18" s="191">
        <v>14</v>
      </c>
      <c r="B18" s="198">
        <v>20104</v>
      </c>
      <c r="C18" s="199" t="s">
        <v>198</v>
      </c>
      <c r="D18" s="202">
        <f>SUM(D19:D21)</f>
        <v>532.15</v>
      </c>
    </row>
    <row r="19" s="41" customFormat="1" ht="19.95" customHeight="1" spans="1:4">
      <c r="A19" s="191">
        <v>15</v>
      </c>
      <c r="B19" s="201">
        <v>2010401</v>
      </c>
      <c r="C19" s="167" t="s">
        <v>190</v>
      </c>
      <c r="D19" s="202">
        <v>235.11</v>
      </c>
    </row>
    <row r="20" s="41" customFormat="1" ht="19.95" customHeight="1" spans="1:4">
      <c r="A20" s="191">
        <v>16</v>
      </c>
      <c r="B20" s="201">
        <v>2010450</v>
      </c>
      <c r="C20" s="167" t="s">
        <v>196</v>
      </c>
      <c r="D20" s="202">
        <v>248.98</v>
      </c>
    </row>
    <row r="21" s="41" customFormat="1" ht="19.95" customHeight="1" spans="1:4">
      <c r="A21" s="191">
        <v>17</v>
      </c>
      <c r="B21" s="201">
        <v>2010499</v>
      </c>
      <c r="C21" s="167" t="s">
        <v>199</v>
      </c>
      <c r="D21" s="202">
        <v>48.06</v>
      </c>
    </row>
    <row r="22" s="185" customFormat="1" ht="19.95" customHeight="1" spans="1:4">
      <c r="A22" s="191">
        <v>18</v>
      </c>
      <c r="B22" s="198">
        <v>20105</v>
      </c>
      <c r="C22" s="199" t="s">
        <v>200</v>
      </c>
      <c r="D22" s="202">
        <f>SUM(D23:D23)</f>
        <v>199.56</v>
      </c>
    </row>
    <row r="23" s="41" customFormat="1" ht="19.95" customHeight="1" spans="1:4">
      <c r="A23" s="191">
        <v>19</v>
      </c>
      <c r="B23" s="201">
        <v>2010501</v>
      </c>
      <c r="C23" s="167" t="s">
        <v>190</v>
      </c>
      <c r="D23" s="202">
        <v>199.56</v>
      </c>
    </row>
    <row r="24" s="185" customFormat="1" ht="19.95" customHeight="1" spans="1:4">
      <c r="A24" s="191">
        <v>20</v>
      </c>
      <c r="B24" s="198">
        <v>20106</v>
      </c>
      <c r="C24" s="199" t="s">
        <v>201</v>
      </c>
      <c r="D24" s="202">
        <f>SUM(D25:D27)</f>
        <v>1252.62</v>
      </c>
    </row>
    <row r="25" s="41" customFormat="1" ht="19.95" customHeight="1" spans="1:4">
      <c r="A25" s="191">
        <v>21</v>
      </c>
      <c r="B25" s="201">
        <v>2010601</v>
      </c>
      <c r="C25" s="167" t="s">
        <v>190</v>
      </c>
      <c r="D25" s="202">
        <v>1119.92</v>
      </c>
    </row>
    <row r="26" s="41" customFormat="1" ht="19.95" customHeight="1" spans="1:4">
      <c r="A26" s="191">
        <v>22</v>
      </c>
      <c r="B26" s="201">
        <v>2010650</v>
      </c>
      <c r="C26" s="167" t="s">
        <v>196</v>
      </c>
      <c r="D26" s="202">
        <v>131.96</v>
      </c>
    </row>
    <row r="27" s="41" customFormat="1" ht="19.95" customHeight="1" spans="1:4">
      <c r="A27" s="191">
        <v>23</v>
      </c>
      <c r="B27" s="201">
        <v>2010699</v>
      </c>
      <c r="C27" s="167" t="s">
        <v>202</v>
      </c>
      <c r="D27" s="202">
        <v>0.74</v>
      </c>
    </row>
    <row r="28" s="185" customFormat="1" ht="19.95" customHeight="1" spans="1:4">
      <c r="A28" s="191">
        <v>24</v>
      </c>
      <c r="B28" s="198">
        <v>20107</v>
      </c>
      <c r="C28" s="199" t="s">
        <v>203</v>
      </c>
      <c r="D28" s="202">
        <f>SUM(D29)</f>
        <v>1094.6</v>
      </c>
    </row>
    <row r="29" s="41" customFormat="1" ht="19.95" customHeight="1" spans="1:4">
      <c r="A29" s="191">
        <v>25</v>
      </c>
      <c r="B29" s="201">
        <v>2010799</v>
      </c>
      <c r="C29" s="203" t="s">
        <v>204</v>
      </c>
      <c r="D29" s="202">
        <v>1094.6</v>
      </c>
    </row>
    <row r="30" s="185" customFormat="1" ht="19.95" customHeight="1" spans="1:4">
      <c r="A30" s="191">
        <v>26</v>
      </c>
      <c r="B30" s="198">
        <v>20108</v>
      </c>
      <c r="C30" s="199" t="s">
        <v>205</v>
      </c>
      <c r="D30" s="202">
        <f>SUM(D31:D31)</f>
        <v>161.99</v>
      </c>
    </row>
    <row r="31" s="41" customFormat="1" ht="19.95" customHeight="1" spans="1:4">
      <c r="A31" s="191">
        <v>27</v>
      </c>
      <c r="B31" s="201">
        <v>2010801</v>
      </c>
      <c r="C31" s="167" t="s">
        <v>190</v>
      </c>
      <c r="D31" s="202">
        <v>161.99</v>
      </c>
    </row>
    <row r="32" s="185" customFormat="1" ht="19.95" customHeight="1" spans="1:4">
      <c r="A32" s="191">
        <v>28</v>
      </c>
      <c r="B32" s="198">
        <v>20111</v>
      </c>
      <c r="C32" s="199" t="s">
        <v>206</v>
      </c>
      <c r="D32" s="202">
        <f>SUM(D33:D34)</f>
        <v>800.42</v>
      </c>
    </row>
    <row r="33" s="41" customFormat="1" ht="19.95" customHeight="1" spans="1:4">
      <c r="A33" s="191">
        <v>29</v>
      </c>
      <c r="B33" s="201">
        <v>2011101</v>
      </c>
      <c r="C33" s="167" t="s">
        <v>190</v>
      </c>
      <c r="D33" s="202">
        <v>786.42</v>
      </c>
    </row>
    <row r="34" s="41" customFormat="1" ht="19.95" customHeight="1" spans="1:4">
      <c r="A34" s="191">
        <v>30</v>
      </c>
      <c r="B34" s="201">
        <v>2011199</v>
      </c>
      <c r="C34" s="167" t="s">
        <v>207</v>
      </c>
      <c r="D34" s="202">
        <v>14</v>
      </c>
    </row>
    <row r="35" s="185" customFormat="1" ht="19.95" customHeight="1" spans="1:4">
      <c r="A35" s="191">
        <v>31</v>
      </c>
      <c r="B35" s="198">
        <v>20113</v>
      </c>
      <c r="C35" s="199" t="s">
        <v>208</v>
      </c>
      <c r="D35" s="202">
        <f t="shared" ref="D35:D39" si="0">SUM(D36:D36)</f>
        <v>97.3</v>
      </c>
    </row>
    <row r="36" s="41" customFormat="1" ht="19.95" customHeight="1" spans="1:4">
      <c r="A36" s="191">
        <v>32</v>
      </c>
      <c r="B36" s="201">
        <v>2011301</v>
      </c>
      <c r="C36" s="167" t="s">
        <v>190</v>
      </c>
      <c r="D36" s="202">
        <v>97.3</v>
      </c>
    </row>
    <row r="37" s="185" customFormat="1" ht="19.95" customHeight="1" spans="1:4">
      <c r="A37" s="191">
        <v>33</v>
      </c>
      <c r="B37" s="198">
        <v>20126</v>
      </c>
      <c r="C37" s="199" t="s">
        <v>209</v>
      </c>
      <c r="D37" s="202">
        <f t="shared" si="0"/>
        <v>157.47</v>
      </c>
    </row>
    <row r="38" s="41" customFormat="1" ht="19.95" customHeight="1" spans="1:4">
      <c r="A38" s="191">
        <v>34</v>
      </c>
      <c r="B38" s="201">
        <v>2012601</v>
      </c>
      <c r="C38" s="167" t="s">
        <v>190</v>
      </c>
      <c r="D38" s="202">
        <v>157.47</v>
      </c>
    </row>
    <row r="39" s="185" customFormat="1" ht="19.95" customHeight="1" spans="1:4">
      <c r="A39" s="191">
        <v>35</v>
      </c>
      <c r="B39" s="198">
        <v>20128</v>
      </c>
      <c r="C39" s="199" t="s">
        <v>210</v>
      </c>
      <c r="D39" s="202">
        <f t="shared" si="0"/>
        <v>50.26</v>
      </c>
    </row>
    <row r="40" s="41" customFormat="1" ht="19.95" customHeight="1" spans="1:4">
      <c r="A40" s="191">
        <v>36</v>
      </c>
      <c r="B40" s="201">
        <v>2012801</v>
      </c>
      <c r="C40" s="167" t="s">
        <v>190</v>
      </c>
      <c r="D40" s="202">
        <v>50.26</v>
      </c>
    </row>
    <row r="41" s="185" customFormat="1" ht="19.95" customHeight="1" spans="1:4">
      <c r="A41" s="191">
        <v>37</v>
      </c>
      <c r="B41" s="198">
        <v>20129</v>
      </c>
      <c r="C41" s="199" t="s">
        <v>211</v>
      </c>
      <c r="D41" s="202">
        <f>SUM(D42:D43)</f>
        <v>158.08</v>
      </c>
    </row>
    <row r="42" s="41" customFormat="1" ht="19.95" customHeight="1" spans="1:4">
      <c r="A42" s="191">
        <v>38</v>
      </c>
      <c r="B42" s="201">
        <v>2012901</v>
      </c>
      <c r="C42" s="167" t="s">
        <v>190</v>
      </c>
      <c r="D42" s="202">
        <v>149.08</v>
      </c>
    </row>
    <row r="43" s="41" customFormat="1" ht="19.95" customHeight="1" spans="1:4">
      <c r="A43" s="191">
        <v>39</v>
      </c>
      <c r="B43" s="201">
        <v>2012999</v>
      </c>
      <c r="C43" s="167" t="s">
        <v>212</v>
      </c>
      <c r="D43" s="202">
        <v>9</v>
      </c>
    </row>
    <row r="44" s="185" customFormat="1" ht="19.95" customHeight="1" spans="1:4">
      <c r="A44" s="191">
        <v>40</v>
      </c>
      <c r="B44" s="198">
        <v>20131</v>
      </c>
      <c r="C44" s="199" t="s">
        <v>213</v>
      </c>
      <c r="D44" s="202">
        <f>SUM(D45:D47)</f>
        <v>746.47</v>
      </c>
    </row>
    <row r="45" s="41" customFormat="1" ht="19.95" customHeight="1" spans="1:4">
      <c r="A45" s="191">
        <v>41</v>
      </c>
      <c r="B45" s="201">
        <v>2013101</v>
      </c>
      <c r="C45" s="167" t="s">
        <v>190</v>
      </c>
      <c r="D45" s="202">
        <v>458.93</v>
      </c>
    </row>
    <row r="46" s="41" customFormat="1" ht="19.95" customHeight="1" spans="1:4">
      <c r="A46" s="191">
        <v>42</v>
      </c>
      <c r="B46" s="201">
        <v>2013150</v>
      </c>
      <c r="C46" s="167" t="s">
        <v>196</v>
      </c>
      <c r="D46" s="202">
        <v>155.74</v>
      </c>
    </row>
    <row r="47" s="41" customFormat="1" ht="19.95" customHeight="1" spans="1:4">
      <c r="A47" s="191">
        <v>43</v>
      </c>
      <c r="B47" s="201">
        <v>2013199</v>
      </c>
      <c r="C47" s="167" t="s">
        <v>214</v>
      </c>
      <c r="D47" s="202">
        <v>131.8</v>
      </c>
    </row>
    <row r="48" s="185" customFormat="1" ht="19.95" customHeight="1" spans="1:4">
      <c r="A48" s="191">
        <v>44</v>
      </c>
      <c r="B48" s="198">
        <v>20132</v>
      </c>
      <c r="C48" s="199" t="s">
        <v>215</v>
      </c>
      <c r="D48" s="202">
        <f>SUM(D49:D51)</f>
        <v>513.44</v>
      </c>
    </row>
    <row r="49" s="41" customFormat="1" ht="19.95" customHeight="1" spans="1:4">
      <c r="A49" s="191">
        <v>45</v>
      </c>
      <c r="B49" s="201">
        <v>2013201</v>
      </c>
      <c r="C49" s="167" t="s">
        <v>190</v>
      </c>
      <c r="D49" s="202">
        <v>471.04</v>
      </c>
    </row>
    <row r="50" s="41" customFormat="1" ht="19.95" customHeight="1" spans="1:4">
      <c r="A50" s="191">
        <v>46</v>
      </c>
      <c r="B50" s="201">
        <v>2013204</v>
      </c>
      <c r="C50" s="167" t="s">
        <v>216</v>
      </c>
      <c r="D50" s="202">
        <v>15</v>
      </c>
    </row>
    <row r="51" s="41" customFormat="1" ht="19.95" customHeight="1" spans="1:4">
      <c r="A51" s="191">
        <v>47</v>
      </c>
      <c r="B51" s="201">
        <v>2013299</v>
      </c>
      <c r="C51" s="167" t="s">
        <v>217</v>
      </c>
      <c r="D51" s="202">
        <v>27.4</v>
      </c>
    </row>
    <row r="52" s="185" customFormat="1" ht="19.95" customHeight="1" spans="1:4">
      <c r="A52" s="191">
        <v>48</v>
      </c>
      <c r="B52" s="198">
        <v>20133</v>
      </c>
      <c r="C52" s="199" t="s">
        <v>218</v>
      </c>
      <c r="D52" s="202">
        <f>SUM(D53:D54)</f>
        <v>157.52</v>
      </c>
    </row>
    <row r="53" s="41" customFormat="1" ht="19.95" customHeight="1" spans="1:4">
      <c r="A53" s="191">
        <v>49</v>
      </c>
      <c r="B53" s="201">
        <v>2013301</v>
      </c>
      <c r="C53" s="167" t="s">
        <v>190</v>
      </c>
      <c r="D53" s="202">
        <v>139.72</v>
      </c>
    </row>
    <row r="54" s="41" customFormat="1" ht="19.95" customHeight="1" spans="1:4">
      <c r="A54" s="191">
        <v>50</v>
      </c>
      <c r="B54" s="201">
        <v>2013399</v>
      </c>
      <c r="C54" s="167" t="s">
        <v>219</v>
      </c>
      <c r="D54" s="202">
        <v>17.8</v>
      </c>
    </row>
    <row r="55" s="185" customFormat="1" ht="19.95" customHeight="1" spans="1:4">
      <c r="A55" s="191">
        <v>51</v>
      </c>
      <c r="B55" s="198">
        <v>20134</v>
      </c>
      <c r="C55" s="199" t="s">
        <v>220</v>
      </c>
      <c r="D55" s="202">
        <f>SUM(D56:D58)</f>
        <v>147.06</v>
      </c>
    </row>
    <row r="56" s="41" customFormat="1" ht="19.95" customHeight="1" spans="1:4">
      <c r="A56" s="191">
        <v>52</v>
      </c>
      <c r="B56" s="201">
        <v>2013401</v>
      </c>
      <c r="C56" s="167" t="s">
        <v>190</v>
      </c>
      <c r="D56" s="202">
        <v>63.93</v>
      </c>
    </row>
    <row r="57" s="41" customFormat="1" ht="19.95" customHeight="1" spans="1:4">
      <c r="A57" s="191">
        <v>53</v>
      </c>
      <c r="B57" s="201">
        <v>2013404</v>
      </c>
      <c r="C57" s="167" t="s">
        <v>221</v>
      </c>
      <c r="D57" s="202">
        <v>82.13</v>
      </c>
    </row>
    <row r="58" s="41" customFormat="1" ht="19.95" customHeight="1" spans="1:4">
      <c r="A58" s="191">
        <v>54</v>
      </c>
      <c r="B58" s="201">
        <v>2013499</v>
      </c>
      <c r="C58" s="167" t="s">
        <v>222</v>
      </c>
      <c r="D58" s="202">
        <v>1</v>
      </c>
    </row>
    <row r="59" s="185" customFormat="1" ht="19.95" customHeight="1" spans="1:4">
      <c r="A59" s="191">
        <v>55</v>
      </c>
      <c r="B59" s="198">
        <v>20138</v>
      </c>
      <c r="C59" s="199" t="s">
        <v>223</v>
      </c>
      <c r="D59" s="202">
        <f>SUM(D60:D61)</f>
        <v>1632.55</v>
      </c>
    </row>
    <row r="60" s="41" customFormat="1" ht="19.95" customHeight="1" spans="1:4">
      <c r="A60" s="191">
        <v>56</v>
      </c>
      <c r="B60" s="201">
        <v>2013801</v>
      </c>
      <c r="C60" s="167" t="s">
        <v>190</v>
      </c>
      <c r="D60" s="202">
        <v>1485.1</v>
      </c>
    </row>
    <row r="61" s="41" customFormat="1" ht="19.95" customHeight="1" spans="1:4">
      <c r="A61" s="191">
        <v>57</v>
      </c>
      <c r="B61" s="201">
        <v>2013899</v>
      </c>
      <c r="C61" s="167" t="s">
        <v>224</v>
      </c>
      <c r="D61" s="202">
        <v>147.45</v>
      </c>
    </row>
    <row r="62" s="185" customFormat="1" ht="19.95" customHeight="1" spans="1:4">
      <c r="A62" s="191">
        <v>58</v>
      </c>
      <c r="B62" s="198">
        <v>20139</v>
      </c>
      <c r="C62" s="199" t="s">
        <v>225</v>
      </c>
      <c r="D62" s="202">
        <f>SUM(D63:D64)</f>
        <v>991.35</v>
      </c>
    </row>
    <row r="63" s="41" customFormat="1" ht="19.95" customHeight="1" spans="1:4">
      <c r="A63" s="191">
        <v>59</v>
      </c>
      <c r="B63" s="201">
        <v>2013901</v>
      </c>
      <c r="C63" s="203" t="s">
        <v>190</v>
      </c>
      <c r="D63" s="202">
        <v>130.05</v>
      </c>
    </row>
    <row r="64" s="41" customFormat="1" ht="19.95" customHeight="1" spans="1:4">
      <c r="A64" s="191">
        <v>60</v>
      </c>
      <c r="B64" s="201">
        <v>2013999</v>
      </c>
      <c r="C64" s="203" t="s">
        <v>226</v>
      </c>
      <c r="D64" s="202">
        <v>861.3</v>
      </c>
    </row>
    <row r="65" s="184" customFormat="1" ht="19.95" customHeight="1" spans="1:4">
      <c r="A65" s="191">
        <v>61</v>
      </c>
      <c r="B65" s="195">
        <v>204</v>
      </c>
      <c r="C65" s="196" t="s">
        <v>163</v>
      </c>
      <c r="D65" s="202">
        <f>SUM(D66,D69)</f>
        <v>5700.69</v>
      </c>
    </row>
    <row r="66" s="185" customFormat="1" ht="19.95" customHeight="1" spans="1:4">
      <c r="A66" s="191">
        <v>62</v>
      </c>
      <c r="B66" s="198">
        <v>20402</v>
      </c>
      <c r="C66" s="199" t="s">
        <v>227</v>
      </c>
      <c r="D66" s="202">
        <f>SUM(D67:D68)</f>
        <v>5203.98</v>
      </c>
    </row>
    <row r="67" s="41" customFormat="1" ht="19.95" customHeight="1" spans="1:4">
      <c r="A67" s="191">
        <v>63</v>
      </c>
      <c r="B67" s="201">
        <v>2040201</v>
      </c>
      <c r="C67" s="167" t="s">
        <v>190</v>
      </c>
      <c r="D67" s="202">
        <v>3892.28</v>
      </c>
    </row>
    <row r="68" s="41" customFormat="1" ht="19.95" customHeight="1" spans="1:4">
      <c r="A68" s="191">
        <v>64</v>
      </c>
      <c r="B68" s="201">
        <v>2040299</v>
      </c>
      <c r="C68" s="167" t="s">
        <v>228</v>
      </c>
      <c r="D68" s="202">
        <v>1311.7</v>
      </c>
    </row>
    <row r="69" s="185" customFormat="1" ht="19.95" customHeight="1" spans="1:4">
      <c r="A69" s="191">
        <v>65</v>
      </c>
      <c r="B69" s="198">
        <v>20406</v>
      </c>
      <c r="C69" s="199" t="s">
        <v>229</v>
      </c>
      <c r="D69" s="202">
        <f>SUM(D70:D71)</f>
        <v>496.71</v>
      </c>
    </row>
    <row r="70" s="41" customFormat="1" ht="19.95" customHeight="1" spans="1:4">
      <c r="A70" s="191">
        <v>66</v>
      </c>
      <c r="B70" s="201">
        <v>2040601</v>
      </c>
      <c r="C70" s="167" t="s">
        <v>190</v>
      </c>
      <c r="D70" s="202">
        <v>467.85</v>
      </c>
    </row>
    <row r="71" s="41" customFormat="1" ht="19.95" customHeight="1" spans="1:4">
      <c r="A71" s="191">
        <v>67</v>
      </c>
      <c r="B71" s="201">
        <v>2040650</v>
      </c>
      <c r="C71" s="167" t="s">
        <v>196</v>
      </c>
      <c r="D71" s="202">
        <v>28.86</v>
      </c>
    </row>
    <row r="72" s="184" customFormat="1" ht="19.95" customHeight="1" spans="1:4">
      <c r="A72" s="191">
        <v>68</v>
      </c>
      <c r="B72" s="195">
        <v>205</v>
      </c>
      <c r="C72" s="196" t="s">
        <v>164</v>
      </c>
      <c r="D72" s="202">
        <f>SUM(D73,D76,D82,D84,D86)</f>
        <v>58434.48</v>
      </c>
    </row>
    <row r="73" s="185" customFormat="1" ht="19.95" customHeight="1" spans="1:4">
      <c r="A73" s="191">
        <v>69</v>
      </c>
      <c r="B73" s="198">
        <v>20501</v>
      </c>
      <c r="C73" s="199" t="s">
        <v>230</v>
      </c>
      <c r="D73" s="202">
        <f>SUM(D74:D75)</f>
        <v>193.63</v>
      </c>
    </row>
    <row r="74" s="41" customFormat="1" ht="19.95" customHeight="1" spans="1:4">
      <c r="A74" s="191">
        <v>70</v>
      </c>
      <c r="B74" s="201">
        <v>2050101</v>
      </c>
      <c r="C74" s="167" t="s">
        <v>190</v>
      </c>
      <c r="D74" s="202">
        <v>166.01</v>
      </c>
    </row>
    <row r="75" s="41" customFormat="1" ht="19.95" customHeight="1" spans="1:4">
      <c r="A75" s="191">
        <v>71</v>
      </c>
      <c r="B75" s="201">
        <v>2050199</v>
      </c>
      <c r="C75" s="167" t="s">
        <v>231</v>
      </c>
      <c r="D75" s="202">
        <v>27.62</v>
      </c>
    </row>
    <row r="76" s="185" customFormat="1" ht="19.95" customHeight="1" spans="1:4">
      <c r="A76" s="191">
        <v>72</v>
      </c>
      <c r="B76" s="198">
        <v>20502</v>
      </c>
      <c r="C76" s="199" t="s">
        <v>232</v>
      </c>
      <c r="D76" s="202">
        <f>SUM(D77:D81)</f>
        <v>55533.49</v>
      </c>
    </row>
    <row r="77" s="41" customFormat="1" ht="19.95" customHeight="1" spans="1:4">
      <c r="A77" s="191">
        <v>73</v>
      </c>
      <c r="B77" s="201">
        <v>2050201</v>
      </c>
      <c r="C77" s="167" t="s">
        <v>233</v>
      </c>
      <c r="D77" s="202">
        <v>5040.87</v>
      </c>
    </row>
    <row r="78" s="41" customFormat="1" ht="19.95" customHeight="1" spans="1:4">
      <c r="A78" s="191">
        <v>74</v>
      </c>
      <c r="B78" s="201">
        <v>2050202</v>
      </c>
      <c r="C78" s="167" t="s">
        <v>234</v>
      </c>
      <c r="D78" s="202">
        <f>17355.28+3400+2100-16</f>
        <v>22839.28</v>
      </c>
    </row>
    <row r="79" s="41" customFormat="1" ht="19.95" customHeight="1" spans="1:4">
      <c r="A79" s="191">
        <v>75</v>
      </c>
      <c r="B79" s="201">
        <v>2050203</v>
      </c>
      <c r="C79" s="167" t="s">
        <v>235</v>
      </c>
      <c r="D79" s="202">
        <v>13409.9</v>
      </c>
    </row>
    <row r="80" s="41" customFormat="1" ht="19.95" customHeight="1" spans="1:4">
      <c r="A80" s="191">
        <v>76</v>
      </c>
      <c r="B80" s="201">
        <v>2050204</v>
      </c>
      <c r="C80" s="167" t="s">
        <v>236</v>
      </c>
      <c r="D80" s="202">
        <v>7515.23</v>
      </c>
    </row>
    <row r="81" s="41" customFormat="1" ht="19.95" customHeight="1" spans="1:4">
      <c r="A81" s="191">
        <v>77</v>
      </c>
      <c r="B81" s="201">
        <v>2050299</v>
      </c>
      <c r="C81" s="167" t="s">
        <v>237</v>
      </c>
      <c r="D81" s="202">
        <v>6728.21</v>
      </c>
    </row>
    <row r="82" s="185" customFormat="1" ht="19.95" customHeight="1" spans="1:4">
      <c r="A82" s="191">
        <v>78</v>
      </c>
      <c r="B82" s="198">
        <v>20503</v>
      </c>
      <c r="C82" s="199" t="s">
        <v>238</v>
      </c>
      <c r="D82" s="202">
        <f>SUM(D83:D83)</f>
        <v>2080.48</v>
      </c>
    </row>
    <row r="83" s="41" customFormat="1" ht="19.95" customHeight="1" spans="1:4">
      <c r="A83" s="191">
        <v>79</v>
      </c>
      <c r="B83" s="201">
        <v>2050302</v>
      </c>
      <c r="C83" s="167" t="s">
        <v>239</v>
      </c>
      <c r="D83" s="202">
        <v>2080.48</v>
      </c>
    </row>
    <row r="84" s="185" customFormat="1" ht="19.95" customHeight="1" spans="1:4">
      <c r="A84" s="191">
        <v>80</v>
      </c>
      <c r="B84" s="198">
        <v>20507</v>
      </c>
      <c r="C84" s="199" t="s">
        <v>240</v>
      </c>
      <c r="D84" s="202">
        <f>SUM(D85)</f>
        <v>378.93</v>
      </c>
    </row>
    <row r="85" s="41" customFormat="1" ht="19.95" customHeight="1" spans="1:4">
      <c r="A85" s="191">
        <v>81</v>
      </c>
      <c r="B85" s="201">
        <v>2050701</v>
      </c>
      <c r="C85" s="167" t="s">
        <v>241</v>
      </c>
      <c r="D85" s="202">
        <v>378.93</v>
      </c>
    </row>
    <row r="86" s="185" customFormat="1" ht="19.95" customHeight="1" spans="1:4">
      <c r="A86" s="191">
        <v>82</v>
      </c>
      <c r="B86" s="198">
        <v>20508</v>
      </c>
      <c r="C86" s="199" t="s">
        <v>242</v>
      </c>
      <c r="D86" s="202">
        <f>SUM(D87:D88)</f>
        <v>247.95</v>
      </c>
    </row>
    <row r="87" s="41" customFormat="1" ht="19.95" customHeight="1" spans="1:4">
      <c r="A87" s="191">
        <v>83</v>
      </c>
      <c r="B87" s="201">
        <v>2050801</v>
      </c>
      <c r="C87" s="167" t="s">
        <v>243</v>
      </c>
      <c r="D87" s="202">
        <v>119.93</v>
      </c>
    </row>
    <row r="88" s="41" customFormat="1" ht="19.95" customHeight="1" spans="1:4">
      <c r="A88" s="191">
        <v>84</v>
      </c>
      <c r="B88" s="201">
        <v>2050802</v>
      </c>
      <c r="C88" s="167" t="s">
        <v>244</v>
      </c>
      <c r="D88" s="202">
        <v>128.02</v>
      </c>
    </row>
    <row r="89" s="184" customFormat="1" ht="19.95" customHeight="1" spans="1:4">
      <c r="A89" s="191">
        <v>85</v>
      </c>
      <c r="B89" s="195">
        <v>206</v>
      </c>
      <c r="C89" s="196" t="s">
        <v>165</v>
      </c>
      <c r="D89" s="202">
        <f>SUM(D90,D92)</f>
        <v>80.32</v>
      </c>
    </row>
    <row r="90" s="185" customFormat="1" ht="19.95" customHeight="1" spans="1:4">
      <c r="A90" s="191">
        <v>86</v>
      </c>
      <c r="B90" s="198">
        <v>20601</v>
      </c>
      <c r="C90" s="199" t="s">
        <v>245</v>
      </c>
      <c r="D90" s="202">
        <f>SUM(D91:D91)</f>
        <v>30</v>
      </c>
    </row>
    <row r="91" s="41" customFormat="1" ht="19.95" customHeight="1" spans="1:4">
      <c r="A91" s="191">
        <v>87</v>
      </c>
      <c r="B91" s="201">
        <v>2060199</v>
      </c>
      <c r="C91" s="167" t="s">
        <v>246</v>
      </c>
      <c r="D91" s="202">
        <v>30</v>
      </c>
    </row>
    <row r="92" s="185" customFormat="1" ht="19.95" customHeight="1" spans="1:4">
      <c r="A92" s="191">
        <v>88</v>
      </c>
      <c r="B92" s="198">
        <v>20607</v>
      </c>
      <c r="C92" s="199" t="s">
        <v>247</v>
      </c>
      <c r="D92" s="202">
        <f>SUM(D93:D94)</f>
        <v>50.32</v>
      </c>
    </row>
    <row r="93" s="41" customFormat="1" ht="19.95" customHeight="1" spans="1:4">
      <c r="A93" s="191">
        <v>89</v>
      </c>
      <c r="B93" s="201">
        <v>2060701</v>
      </c>
      <c r="C93" s="167" t="s">
        <v>248</v>
      </c>
      <c r="D93" s="202">
        <v>41.32</v>
      </c>
    </row>
    <row r="94" s="41" customFormat="1" ht="19.95" customHeight="1" spans="1:4">
      <c r="A94" s="191">
        <v>90</v>
      </c>
      <c r="B94" s="201">
        <v>2060702</v>
      </c>
      <c r="C94" s="167" t="s">
        <v>249</v>
      </c>
      <c r="D94" s="202">
        <v>9</v>
      </c>
    </row>
    <row r="95" s="184" customFormat="1" ht="19.95" customHeight="1" spans="1:4">
      <c r="A95" s="191">
        <v>91</v>
      </c>
      <c r="B95" s="195">
        <v>207</v>
      </c>
      <c r="C95" s="196" t="s">
        <v>166</v>
      </c>
      <c r="D95" s="202">
        <f>SUM(D96,D101,D103,D105)</f>
        <v>1984.59</v>
      </c>
    </row>
    <row r="96" s="185" customFormat="1" ht="19.95" customHeight="1" spans="1:4">
      <c r="A96" s="191">
        <v>92</v>
      </c>
      <c r="B96" s="198">
        <v>20701</v>
      </c>
      <c r="C96" s="199" t="s">
        <v>250</v>
      </c>
      <c r="D96" s="202">
        <f>SUM(D97:D100)</f>
        <v>1192.65</v>
      </c>
    </row>
    <row r="97" s="41" customFormat="1" ht="19.95" customHeight="1" spans="1:4">
      <c r="A97" s="191">
        <v>93</v>
      </c>
      <c r="B97" s="201">
        <v>2070101</v>
      </c>
      <c r="C97" s="167" t="s">
        <v>190</v>
      </c>
      <c r="D97" s="202">
        <v>581.97</v>
      </c>
    </row>
    <row r="98" s="41" customFormat="1" ht="19.95" customHeight="1" spans="1:4">
      <c r="A98" s="191">
        <v>94</v>
      </c>
      <c r="B98" s="201">
        <v>2070104</v>
      </c>
      <c r="C98" s="167" t="s">
        <v>251</v>
      </c>
      <c r="D98" s="202">
        <v>72.5</v>
      </c>
    </row>
    <row r="99" s="41" customFormat="1" ht="19.95" customHeight="1" spans="1:4">
      <c r="A99" s="191">
        <v>95</v>
      </c>
      <c r="B99" s="201">
        <v>2070109</v>
      </c>
      <c r="C99" s="167" t="s">
        <v>252</v>
      </c>
      <c r="D99" s="202">
        <v>291.29</v>
      </c>
    </row>
    <row r="100" s="41" customFormat="1" ht="19.95" customHeight="1" spans="1:4">
      <c r="A100" s="191">
        <v>96</v>
      </c>
      <c r="B100" s="201">
        <v>2070199</v>
      </c>
      <c r="C100" s="167" t="s">
        <v>253</v>
      </c>
      <c r="D100" s="202">
        <v>246.89</v>
      </c>
    </row>
    <row r="101" s="185" customFormat="1" ht="19.95" customHeight="1" spans="1:4">
      <c r="A101" s="191">
        <v>97</v>
      </c>
      <c r="B101" s="198">
        <v>20702</v>
      </c>
      <c r="C101" s="199" t="s">
        <v>254</v>
      </c>
      <c r="D101" s="202">
        <f t="shared" ref="D101:D105" si="1">SUM(D102)</f>
        <v>340.93</v>
      </c>
    </row>
    <row r="102" s="41" customFormat="1" ht="19.95" customHeight="1" spans="1:4">
      <c r="A102" s="191">
        <v>98</v>
      </c>
      <c r="B102" s="201">
        <v>2070205</v>
      </c>
      <c r="C102" s="167" t="s">
        <v>255</v>
      </c>
      <c r="D102" s="202">
        <v>340.93</v>
      </c>
    </row>
    <row r="103" s="185" customFormat="1" ht="19.95" customHeight="1" spans="1:4">
      <c r="A103" s="191">
        <v>99</v>
      </c>
      <c r="B103" s="198">
        <v>20703</v>
      </c>
      <c r="C103" s="199" t="s">
        <v>256</v>
      </c>
      <c r="D103" s="202">
        <f t="shared" si="1"/>
        <v>108</v>
      </c>
    </row>
    <row r="104" s="41" customFormat="1" ht="19.95" customHeight="1" spans="1:4">
      <c r="A104" s="191">
        <v>100</v>
      </c>
      <c r="B104" s="201">
        <v>2070399</v>
      </c>
      <c r="C104" s="203" t="s">
        <v>257</v>
      </c>
      <c r="D104" s="202">
        <v>108</v>
      </c>
    </row>
    <row r="105" s="185" customFormat="1" ht="19.95" customHeight="1" spans="1:4">
      <c r="A105" s="191">
        <v>101</v>
      </c>
      <c r="B105" s="198">
        <v>20708</v>
      </c>
      <c r="C105" s="199" t="s">
        <v>258</v>
      </c>
      <c r="D105" s="202">
        <f t="shared" si="1"/>
        <v>343.01</v>
      </c>
    </row>
    <row r="106" s="41" customFormat="1" ht="19.95" customHeight="1" spans="1:4">
      <c r="A106" s="191">
        <v>102</v>
      </c>
      <c r="B106" s="201">
        <v>2070899</v>
      </c>
      <c r="C106" s="167" t="s">
        <v>259</v>
      </c>
      <c r="D106" s="202">
        <v>343.01</v>
      </c>
    </row>
    <row r="107" s="184" customFormat="1" ht="19.95" customHeight="1" spans="1:4">
      <c r="A107" s="191">
        <v>103</v>
      </c>
      <c r="B107" s="195">
        <v>208</v>
      </c>
      <c r="C107" s="196" t="s">
        <v>167</v>
      </c>
      <c r="D107" s="202">
        <f>SUM(D108,D112,D116,D123,D126,D131,D134,D139,D141,D143,D145,D147)</f>
        <v>53090.17</v>
      </c>
    </row>
    <row r="108" s="185" customFormat="1" ht="19.95" customHeight="1" spans="1:4">
      <c r="A108" s="191">
        <v>104</v>
      </c>
      <c r="B108" s="198">
        <v>20801</v>
      </c>
      <c r="C108" s="199" t="s">
        <v>260</v>
      </c>
      <c r="D108" s="202">
        <f>SUM(D109:D111)</f>
        <v>1884.095</v>
      </c>
    </row>
    <row r="109" s="41" customFormat="1" ht="19.95" customHeight="1" spans="1:4">
      <c r="A109" s="191">
        <v>105</v>
      </c>
      <c r="B109" s="201">
        <v>2080101</v>
      </c>
      <c r="C109" s="167" t="s">
        <v>190</v>
      </c>
      <c r="D109" s="202">
        <v>288.58</v>
      </c>
    </row>
    <row r="110" s="41" customFormat="1" ht="19.95" customHeight="1" spans="1:4">
      <c r="A110" s="191">
        <v>106</v>
      </c>
      <c r="B110" s="201">
        <v>2080109</v>
      </c>
      <c r="C110" s="167" t="s">
        <v>261</v>
      </c>
      <c r="D110" s="202">
        <v>355.43</v>
      </c>
    </row>
    <row r="111" s="41" customFormat="1" ht="19.95" customHeight="1" spans="1:4">
      <c r="A111" s="191">
        <v>107</v>
      </c>
      <c r="B111" s="201">
        <v>2080199</v>
      </c>
      <c r="C111" s="167" t="s">
        <v>262</v>
      </c>
      <c r="D111" s="202">
        <v>1240.085</v>
      </c>
    </row>
    <row r="112" s="185" customFormat="1" ht="19.95" customHeight="1" spans="1:4">
      <c r="A112" s="191">
        <v>108</v>
      </c>
      <c r="B112" s="198">
        <v>20802</v>
      </c>
      <c r="C112" s="199" t="s">
        <v>263</v>
      </c>
      <c r="D112" s="202">
        <f>SUM(D113:D115)</f>
        <v>3907.83</v>
      </c>
    </row>
    <row r="113" s="41" customFormat="1" ht="19.95" customHeight="1" spans="1:4">
      <c r="A113" s="191">
        <v>109</v>
      </c>
      <c r="B113" s="201">
        <v>2080201</v>
      </c>
      <c r="C113" s="167" t="s">
        <v>190</v>
      </c>
      <c r="D113" s="202">
        <v>124.56</v>
      </c>
    </row>
    <row r="114" s="41" customFormat="1" ht="19.95" customHeight="1" spans="1:4">
      <c r="A114" s="191">
        <v>110</v>
      </c>
      <c r="B114" s="201">
        <v>2080209</v>
      </c>
      <c r="C114" s="203" t="s">
        <v>264</v>
      </c>
      <c r="D114" s="202">
        <v>2655.1</v>
      </c>
    </row>
    <row r="115" s="41" customFormat="1" ht="19.95" customHeight="1" spans="1:4">
      <c r="A115" s="191">
        <v>111</v>
      </c>
      <c r="B115" s="201">
        <v>2080299</v>
      </c>
      <c r="C115" s="167" t="s">
        <v>265</v>
      </c>
      <c r="D115" s="202">
        <v>1128.17</v>
      </c>
    </row>
    <row r="116" s="185" customFormat="1" ht="19.95" customHeight="1" spans="1:4">
      <c r="A116" s="191">
        <v>112</v>
      </c>
      <c r="B116" s="198">
        <v>20805</v>
      </c>
      <c r="C116" s="199" t="s">
        <v>266</v>
      </c>
      <c r="D116" s="202">
        <f>SUM(D117:D122)</f>
        <v>28226.89</v>
      </c>
    </row>
    <row r="117" s="41" customFormat="1" ht="19.95" customHeight="1" spans="1:4">
      <c r="A117" s="191">
        <v>113</v>
      </c>
      <c r="B117" s="201">
        <v>2080501</v>
      </c>
      <c r="C117" s="167" t="s">
        <v>267</v>
      </c>
      <c r="D117" s="202">
        <v>94.39</v>
      </c>
    </row>
    <row r="118" s="41" customFormat="1" ht="19.95" customHeight="1" spans="1:4">
      <c r="A118" s="191">
        <v>114</v>
      </c>
      <c r="B118" s="201">
        <v>2080502</v>
      </c>
      <c r="C118" s="167" t="s">
        <v>268</v>
      </c>
      <c r="D118" s="202">
        <v>297.57</v>
      </c>
    </row>
    <row r="119" s="41" customFormat="1" ht="19.95" customHeight="1" spans="1:4">
      <c r="A119" s="191">
        <v>115</v>
      </c>
      <c r="B119" s="201">
        <v>2080505</v>
      </c>
      <c r="C119" s="167" t="s">
        <v>269</v>
      </c>
      <c r="D119" s="202">
        <v>4984.99</v>
      </c>
    </row>
    <row r="120" s="41" customFormat="1" ht="19.95" customHeight="1" spans="1:4">
      <c r="A120" s="191">
        <v>116</v>
      </c>
      <c r="B120" s="201">
        <v>2080506</v>
      </c>
      <c r="C120" s="167" t="s">
        <v>270</v>
      </c>
      <c r="D120" s="202">
        <v>1800</v>
      </c>
    </row>
    <row r="121" s="41" customFormat="1" ht="19.95" customHeight="1" spans="1:4">
      <c r="A121" s="191">
        <v>117</v>
      </c>
      <c r="B121" s="201">
        <v>2080507</v>
      </c>
      <c r="C121" s="203" t="s">
        <v>271</v>
      </c>
      <c r="D121" s="202">
        <v>20798</v>
      </c>
    </row>
    <row r="122" s="41" customFormat="1" ht="19.95" customHeight="1" spans="1:4">
      <c r="A122" s="191">
        <v>118</v>
      </c>
      <c r="B122" s="201">
        <v>2080599</v>
      </c>
      <c r="C122" s="167" t="s">
        <v>272</v>
      </c>
      <c r="D122" s="202">
        <v>251.94</v>
      </c>
    </row>
    <row r="123" s="185" customFormat="1" ht="19.95" customHeight="1" spans="1:4">
      <c r="A123" s="191">
        <v>119</v>
      </c>
      <c r="B123" s="198">
        <v>20808</v>
      </c>
      <c r="C123" s="199" t="s">
        <v>273</v>
      </c>
      <c r="D123" s="202">
        <f>SUM(D124:D125)</f>
        <v>5073.15</v>
      </c>
    </row>
    <row r="124" s="41" customFormat="1" ht="19.95" customHeight="1" spans="1:4">
      <c r="A124" s="191">
        <v>120</v>
      </c>
      <c r="B124" s="201">
        <v>2080805</v>
      </c>
      <c r="C124" s="203" t="s">
        <v>274</v>
      </c>
      <c r="D124" s="202">
        <v>1090</v>
      </c>
    </row>
    <row r="125" s="41" customFormat="1" ht="19.95" customHeight="1" spans="1:4">
      <c r="A125" s="191">
        <v>121</v>
      </c>
      <c r="B125" s="201">
        <v>2080899</v>
      </c>
      <c r="C125" s="203" t="s">
        <v>275</v>
      </c>
      <c r="D125" s="202">
        <v>3983.15</v>
      </c>
    </row>
    <row r="126" s="185" customFormat="1" ht="19.95" customHeight="1" spans="1:4">
      <c r="A126" s="191">
        <v>122</v>
      </c>
      <c r="B126" s="198">
        <v>20809</v>
      </c>
      <c r="C126" s="199" t="s">
        <v>276</v>
      </c>
      <c r="D126" s="202">
        <f>SUM(D127:D130)</f>
        <v>828.86</v>
      </c>
    </row>
    <row r="127" s="41" customFormat="1" ht="19.95" customHeight="1" spans="1:4">
      <c r="A127" s="191">
        <v>123</v>
      </c>
      <c r="B127" s="201">
        <v>2080901</v>
      </c>
      <c r="C127" s="203" t="s">
        <v>277</v>
      </c>
      <c r="D127" s="202">
        <v>678</v>
      </c>
    </row>
    <row r="128" s="41" customFormat="1" ht="19.95" customHeight="1" spans="1:4">
      <c r="A128" s="191">
        <v>124</v>
      </c>
      <c r="B128" s="201">
        <v>2080902</v>
      </c>
      <c r="C128" s="203" t="s">
        <v>278</v>
      </c>
      <c r="D128" s="202">
        <v>133.56</v>
      </c>
    </row>
    <row r="129" s="41" customFormat="1" ht="19.95" customHeight="1" spans="1:4">
      <c r="A129" s="191">
        <v>125</v>
      </c>
      <c r="B129" s="201">
        <v>2080903</v>
      </c>
      <c r="C129" s="203" t="s">
        <v>279</v>
      </c>
      <c r="D129" s="202">
        <v>2.2</v>
      </c>
    </row>
    <row r="130" s="41" customFormat="1" ht="19.95" customHeight="1" spans="1:4">
      <c r="A130" s="191">
        <v>126</v>
      </c>
      <c r="B130" s="201">
        <v>2080905</v>
      </c>
      <c r="C130" s="203" t="s">
        <v>280</v>
      </c>
      <c r="D130" s="202">
        <v>15.1</v>
      </c>
    </row>
    <row r="131" s="185" customFormat="1" ht="19.95" customHeight="1" spans="1:4">
      <c r="A131" s="191">
        <v>127</v>
      </c>
      <c r="B131" s="198">
        <v>20810</v>
      </c>
      <c r="C131" s="199" t="s">
        <v>281</v>
      </c>
      <c r="D131" s="202">
        <f>SUM(D132:D133)</f>
        <v>154.59</v>
      </c>
    </row>
    <row r="132" s="41" customFormat="1" ht="19.95" customHeight="1" spans="1:4">
      <c r="A132" s="191">
        <v>128</v>
      </c>
      <c r="B132" s="201">
        <v>2081004</v>
      </c>
      <c r="C132" s="203" t="s">
        <v>282</v>
      </c>
      <c r="D132" s="202">
        <v>54.09</v>
      </c>
    </row>
    <row r="133" s="41" customFormat="1" ht="19.95" customHeight="1" spans="1:4">
      <c r="A133" s="191">
        <v>129</v>
      </c>
      <c r="B133" s="201">
        <v>2081099</v>
      </c>
      <c r="C133" s="203" t="s">
        <v>283</v>
      </c>
      <c r="D133" s="202">
        <v>100.5</v>
      </c>
    </row>
    <row r="134" s="185" customFormat="1" ht="19.95" customHeight="1" spans="1:4">
      <c r="A134" s="191">
        <v>130</v>
      </c>
      <c r="B134" s="198">
        <v>20811</v>
      </c>
      <c r="C134" s="199" t="s">
        <v>284</v>
      </c>
      <c r="D134" s="202">
        <f>SUM(D135:D138)</f>
        <v>1475.73</v>
      </c>
    </row>
    <row r="135" s="41" customFormat="1" ht="19.95" customHeight="1" spans="1:4">
      <c r="A135" s="191">
        <v>131</v>
      </c>
      <c r="B135" s="201">
        <v>2081101</v>
      </c>
      <c r="C135" s="167" t="s">
        <v>190</v>
      </c>
      <c r="D135" s="202">
        <v>38.67</v>
      </c>
    </row>
    <row r="136" s="41" customFormat="1" ht="19.95" customHeight="1" spans="1:4">
      <c r="A136" s="191">
        <v>132</v>
      </c>
      <c r="B136" s="201">
        <v>2081104</v>
      </c>
      <c r="C136" s="167" t="s">
        <v>285</v>
      </c>
      <c r="D136" s="202">
        <v>15</v>
      </c>
    </row>
    <row r="137" s="41" customFormat="1" ht="19.95" customHeight="1" spans="1:4">
      <c r="A137" s="191">
        <v>133</v>
      </c>
      <c r="B137" s="201">
        <v>2081107</v>
      </c>
      <c r="C137" s="167" t="s">
        <v>286</v>
      </c>
      <c r="D137" s="202">
        <v>1391.56</v>
      </c>
    </row>
    <row r="138" s="41" customFormat="1" ht="19.95" customHeight="1" spans="1:4">
      <c r="A138" s="191">
        <v>134</v>
      </c>
      <c r="B138" s="201">
        <v>2081199</v>
      </c>
      <c r="C138" s="167" t="s">
        <v>287</v>
      </c>
      <c r="D138" s="202">
        <v>30.5</v>
      </c>
    </row>
    <row r="139" s="41" customFormat="1" ht="19.95" customHeight="1" spans="1:4">
      <c r="A139" s="191">
        <v>135</v>
      </c>
      <c r="B139" s="198">
        <v>20816</v>
      </c>
      <c r="C139" s="199" t="s">
        <v>288</v>
      </c>
      <c r="D139" s="202">
        <f>D140</f>
        <v>36.32</v>
      </c>
    </row>
    <row r="140" s="41" customFormat="1" ht="19.95" customHeight="1" spans="1:4">
      <c r="A140" s="191">
        <v>136</v>
      </c>
      <c r="B140" s="201">
        <v>2081650</v>
      </c>
      <c r="C140" s="167" t="s">
        <v>196</v>
      </c>
      <c r="D140" s="202">
        <v>36.32</v>
      </c>
    </row>
    <row r="141" s="41" customFormat="1" ht="19.95" customHeight="1" spans="1:4">
      <c r="A141" s="191">
        <v>137</v>
      </c>
      <c r="B141" s="198">
        <v>20820</v>
      </c>
      <c r="C141" s="199" t="s">
        <v>289</v>
      </c>
      <c r="D141" s="202">
        <f>D142</f>
        <v>34.85</v>
      </c>
    </row>
    <row r="142" s="41" customFormat="1" ht="19.95" customHeight="1" spans="1:4">
      <c r="A142" s="191">
        <v>138</v>
      </c>
      <c r="B142" s="201">
        <v>2082002</v>
      </c>
      <c r="C142" s="167" t="s">
        <v>290</v>
      </c>
      <c r="D142" s="202">
        <v>34.85</v>
      </c>
    </row>
    <row r="143" s="185" customFormat="1" ht="19.95" customHeight="1" spans="1:4">
      <c r="A143" s="191">
        <v>139</v>
      </c>
      <c r="B143" s="198">
        <v>20826</v>
      </c>
      <c r="C143" s="199" t="s">
        <v>291</v>
      </c>
      <c r="D143" s="202">
        <f>SUM(D144)</f>
        <v>5267.6</v>
      </c>
    </row>
    <row r="144" s="41" customFormat="1" ht="19.95" customHeight="1" spans="1:4">
      <c r="A144" s="191">
        <v>140</v>
      </c>
      <c r="B144" s="201">
        <v>2082699</v>
      </c>
      <c r="C144" s="167" t="s">
        <v>292</v>
      </c>
      <c r="D144" s="202">
        <v>5267.6</v>
      </c>
    </row>
    <row r="145" s="185" customFormat="1" ht="19.95" customHeight="1" spans="1:4">
      <c r="A145" s="191">
        <v>141</v>
      </c>
      <c r="B145" s="198">
        <v>20828</v>
      </c>
      <c r="C145" s="199" t="s">
        <v>293</v>
      </c>
      <c r="D145" s="202">
        <f>SUM(D146:D146)</f>
        <v>161.52</v>
      </c>
    </row>
    <row r="146" s="41" customFormat="1" ht="19.95" customHeight="1" spans="1:4">
      <c r="A146" s="191">
        <v>142</v>
      </c>
      <c r="B146" s="201">
        <v>2082801</v>
      </c>
      <c r="C146" s="167" t="s">
        <v>190</v>
      </c>
      <c r="D146" s="202">
        <v>161.52</v>
      </c>
    </row>
    <row r="147" s="185" customFormat="1" ht="19.95" customHeight="1" spans="1:4">
      <c r="A147" s="191">
        <v>143</v>
      </c>
      <c r="B147" s="198">
        <v>20899</v>
      </c>
      <c r="C147" s="199" t="s">
        <v>294</v>
      </c>
      <c r="D147" s="202">
        <f>D148</f>
        <v>6038.735</v>
      </c>
    </row>
    <row r="148" s="41" customFormat="1" ht="19.95" customHeight="1" spans="1:4">
      <c r="A148" s="191">
        <v>144</v>
      </c>
      <c r="B148" s="201">
        <v>2089999</v>
      </c>
      <c r="C148" s="167" t="s">
        <v>294</v>
      </c>
      <c r="D148" s="202">
        <v>6038.735</v>
      </c>
    </row>
    <row r="149" s="184" customFormat="1" ht="19.95" customHeight="1" spans="1:4">
      <c r="A149" s="191">
        <v>145</v>
      </c>
      <c r="B149" s="195">
        <v>210</v>
      </c>
      <c r="C149" s="196" t="s">
        <v>168</v>
      </c>
      <c r="D149" s="202">
        <f>SUM(D150,D153,D156,D159,D164,D166,D171,D175)</f>
        <v>14620.14</v>
      </c>
    </row>
    <row r="150" s="185" customFormat="1" ht="19.95" customHeight="1" spans="1:4">
      <c r="A150" s="191">
        <v>146</v>
      </c>
      <c r="B150" s="198">
        <v>21001</v>
      </c>
      <c r="C150" s="199" t="s">
        <v>295</v>
      </c>
      <c r="D150" s="202">
        <f>SUM(D151:D152)</f>
        <v>932.76</v>
      </c>
    </row>
    <row r="151" s="41" customFormat="1" ht="19.95" customHeight="1" spans="1:4">
      <c r="A151" s="191">
        <v>147</v>
      </c>
      <c r="B151" s="201">
        <v>2100101</v>
      </c>
      <c r="C151" s="167" t="s">
        <v>190</v>
      </c>
      <c r="D151" s="202">
        <v>125.48</v>
      </c>
    </row>
    <row r="152" s="41" customFormat="1" ht="19.95" customHeight="1" spans="1:4">
      <c r="A152" s="191">
        <v>148</v>
      </c>
      <c r="B152" s="201">
        <v>2100199</v>
      </c>
      <c r="C152" s="167" t="s">
        <v>296</v>
      </c>
      <c r="D152" s="202">
        <v>807.28</v>
      </c>
    </row>
    <row r="153" s="185" customFormat="1" ht="19.95" customHeight="1" spans="1:4">
      <c r="A153" s="191">
        <v>149</v>
      </c>
      <c r="B153" s="198">
        <v>21002</v>
      </c>
      <c r="C153" s="199" t="s">
        <v>297</v>
      </c>
      <c r="D153" s="202">
        <f>SUM(D154:D155)</f>
        <v>3851.97</v>
      </c>
    </row>
    <row r="154" s="41" customFormat="1" ht="19.95" customHeight="1" spans="1:4">
      <c r="A154" s="191">
        <v>150</v>
      </c>
      <c r="B154" s="201">
        <v>2100201</v>
      </c>
      <c r="C154" s="167" t="s">
        <v>298</v>
      </c>
      <c r="D154" s="202">
        <v>2524.94</v>
      </c>
    </row>
    <row r="155" s="41" customFormat="1" ht="19.95" customHeight="1" spans="1:4">
      <c r="A155" s="191">
        <v>151</v>
      </c>
      <c r="B155" s="201">
        <v>2100202</v>
      </c>
      <c r="C155" s="167" t="s">
        <v>299</v>
      </c>
      <c r="D155" s="202">
        <v>1327.03</v>
      </c>
    </row>
    <row r="156" s="185" customFormat="1" ht="19.95" customHeight="1" spans="1:4">
      <c r="A156" s="191">
        <v>152</v>
      </c>
      <c r="B156" s="198">
        <v>21003</v>
      </c>
      <c r="C156" s="199" t="s">
        <v>300</v>
      </c>
      <c r="D156" s="202">
        <f>SUM(D157:D158)</f>
        <v>3975.67</v>
      </c>
    </row>
    <row r="157" s="41" customFormat="1" ht="19.95" customHeight="1" spans="1:4">
      <c r="A157" s="191">
        <v>153</v>
      </c>
      <c r="B157" s="201">
        <v>2100302</v>
      </c>
      <c r="C157" s="167" t="s">
        <v>301</v>
      </c>
      <c r="D157" s="202">
        <v>3336.47</v>
      </c>
    </row>
    <row r="158" s="41" customFormat="1" ht="19.95" customHeight="1" spans="1:4">
      <c r="A158" s="191">
        <v>154</v>
      </c>
      <c r="B158" s="201">
        <v>2100399</v>
      </c>
      <c r="C158" s="167" t="s">
        <v>302</v>
      </c>
      <c r="D158" s="202">
        <v>639.2</v>
      </c>
    </row>
    <row r="159" s="185" customFormat="1" ht="19.95" customHeight="1" spans="1:4">
      <c r="A159" s="191">
        <v>155</v>
      </c>
      <c r="B159" s="198">
        <v>21004</v>
      </c>
      <c r="C159" s="199" t="s">
        <v>303</v>
      </c>
      <c r="D159" s="202">
        <f>SUM(D160:D163)</f>
        <v>2963.71</v>
      </c>
    </row>
    <row r="160" s="41" customFormat="1" ht="19.95" customHeight="1" spans="1:4">
      <c r="A160" s="191">
        <v>156</v>
      </c>
      <c r="B160" s="201">
        <v>2100401</v>
      </c>
      <c r="C160" s="167" t="s">
        <v>304</v>
      </c>
      <c r="D160" s="202">
        <v>368.18</v>
      </c>
    </row>
    <row r="161" s="41" customFormat="1" ht="19.95" customHeight="1" spans="1:4">
      <c r="A161" s="191">
        <v>157</v>
      </c>
      <c r="B161" s="201">
        <v>2100403</v>
      </c>
      <c r="C161" s="167" t="s">
        <v>305</v>
      </c>
      <c r="D161" s="202">
        <v>333.1</v>
      </c>
    </row>
    <row r="162" s="41" customFormat="1" ht="19.95" customHeight="1" spans="1:4">
      <c r="A162" s="191">
        <v>158</v>
      </c>
      <c r="B162" s="201">
        <v>2100408</v>
      </c>
      <c r="C162" s="167" t="s">
        <v>306</v>
      </c>
      <c r="D162" s="202">
        <v>2181.45</v>
      </c>
    </row>
    <row r="163" s="41" customFormat="1" ht="19.95" customHeight="1" spans="1:4">
      <c r="A163" s="191">
        <v>159</v>
      </c>
      <c r="B163" s="201">
        <v>2100499</v>
      </c>
      <c r="C163" s="167" t="s">
        <v>307</v>
      </c>
      <c r="D163" s="202">
        <v>80.98</v>
      </c>
    </row>
    <row r="164" s="185" customFormat="1" ht="19.95" customHeight="1" spans="1:4">
      <c r="A164" s="191">
        <v>160</v>
      </c>
      <c r="B164" s="198">
        <v>21007</v>
      </c>
      <c r="C164" s="199" t="s">
        <v>308</v>
      </c>
      <c r="D164" s="202">
        <f>SUM(D165)</f>
        <v>410.78</v>
      </c>
    </row>
    <row r="165" s="41" customFormat="1" ht="19.95" customHeight="1" spans="1:4">
      <c r="A165" s="191">
        <v>161</v>
      </c>
      <c r="B165" s="201">
        <v>2100799</v>
      </c>
      <c r="C165" s="167" t="s">
        <v>309</v>
      </c>
      <c r="D165" s="202">
        <v>410.78</v>
      </c>
    </row>
    <row r="166" s="185" customFormat="1" ht="19.95" customHeight="1" spans="1:4">
      <c r="A166" s="191">
        <v>162</v>
      </c>
      <c r="B166" s="198">
        <v>21011</v>
      </c>
      <c r="C166" s="199" t="s">
        <v>310</v>
      </c>
      <c r="D166" s="202">
        <f>SUM(D167:D170)</f>
        <v>2112.57</v>
      </c>
    </row>
    <row r="167" s="41" customFormat="1" ht="19.95" customHeight="1" spans="1:4">
      <c r="A167" s="191">
        <v>163</v>
      </c>
      <c r="B167" s="201">
        <v>2101101</v>
      </c>
      <c r="C167" s="167" t="s">
        <v>311</v>
      </c>
      <c r="D167" s="202">
        <v>796.74</v>
      </c>
    </row>
    <row r="168" s="41" customFormat="1" ht="19.95" customHeight="1" spans="1:4">
      <c r="A168" s="191">
        <v>164</v>
      </c>
      <c r="B168" s="201">
        <v>2101102</v>
      </c>
      <c r="C168" s="167" t="s">
        <v>312</v>
      </c>
      <c r="D168" s="202">
        <v>864.19</v>
      </c>
    </row>
    <row r="169" s="41" customFormat="1" ht="19.95" customHeight="1" spans="1:4">
      <c r="A169" s="191">
        <v>165</v>
      </c>
      <c r="B169" s="201">
        <v>2101103</v>
      </c>
      <c r="C169" s="167" t="s">
        <v>313</v>
      </c>
      <c r="D169" s="202">
        <v>350</v>
      </c>
    </row>
    <row r="170" s="41" customFormat="1" ht="19.95" customHeight="1" spans="1:4">
      <c r="A170" s="191">
        <v>166</v>
      </c>
      <c r="B170" s="201">
        <v>2101199</v>
      </c>
      <c r="C170" s="167" t="s">
        <v>314</v>
      </c>
      <c r="D170" s="202">
        <v>101.64</v>
      </c>
    </row>
    <row r="171" s="185" customFormat="1" ht="19.95" customHeight="1" spans="1:4">
      <c r="A171" s="191">
        <v>167</v>
      </c>
      <c r="B171" s="198">
        <v>21015</v>
      </c>
      <c r="C171" s="199" t="s">
        <v>315</v>
      </c>
      <c r="D171" s="202">
        <f>SUM(D172:D174)</f>
        <v>321.28</v>
      </c>
    </row>
    <row r="172" s="41" customFormat="1" ht="19.95" customHeight="1" spans="1:4">
      <c r="A172" s="191">
        <v>168</v>
      </c>
      <c r="B172" s="201">
        <v>2101501</v>
      </c>
      <c r="C172" s="167" t="s">
        <v>190</v>
      </c>
      <c r="D172" s="202">
        <v>204.31</v>
      </c>
    </row>
    <row r="173" s="41" customFormat="1" ht="19.95" customHeight="1" spans="1:4">
      <c r="A173" s="191">
        <v>169</v>
      </c>
      <c r="B173" s="201">
        <v>2101506</v>
      </c>
      <c r="C173" s="167" t="s">
        <v>316</v>
      </c>
      <c r="D173" s="202">
        <v>112.45</v>
      </c>
    </row>
    <row r="174" s="41" customFormat="1" ht="19.95" customHeight="1" spans="1:4">
      <c r="A174" s="191">
        <v>170</v>
      </c>
      <c r="B174" s="201">
        <v>2101599</v>
      </c>
      <c r="C174" s="167" t="s">
        <v>317</v>
      </c>
      <c r="D174" s="202">
        <v>4.52</v>
      </c>
    </row>
    <row r="175" s="41" customFormat="1" ht="19.95" customHeight="1" spans="1:4">
      <c r="A175" s="191">
        <v>171</v>
      </c>
      <c r="B175" s="198">
        <v>21019</v>
      </c>
      <c r="C175" s="199" t="s">
        <v>318</v>
      </c>
      <c r="D175" s="202">
        <f>SUM(D176)</f>
        <v>51.4</v>
      </c>
    </row>
    <row r="176" s="41" customFormat="1" ht="19.95" customHeight="1" spans="1:4">
      <c r="A176" s="191">
        <v>172</v>
      </c>
      <c r="B176" s="201">
        <v>2101902</v>
      </c>
      <c r="C176" s="203" t="s">
        <v>319</v>
      </c>
      <c r="D176" s="202">
        <v>51.4</v>
      </c>
    </row>
    <row r="177" s="184" customFormat="1" ht="19.95" customHeight="1" spans="1:4">
      <c r="A177" s="191">
        <v>173</v>
      </c>
      <c r="B177" s="195">
        <v>211</v>
      </c>
      <c r="C177" s="196" t="s">
        <v>169</v>
      </c>
      <c r="D177" s="202">
        <f>SUM(D178,D181)</f>
        <v>6655.7</v>
      </c>
    </row>
    <row r="178" s="185" customFormat="1" ht="19.95" customHeight="1" spans="1:4">
      <c r="A178" s="191">
        <v>174</v>
      </c>
      <c r="B178" s="198">
        <v>21103</v>
      </c>
      <c r="C178" s="199" t="s">
        <v>320</v>
      </c>
      <c r="D178" s="202">
        <f>SUM(D179:D180)</f>
        <v>5816</v>
      </c>
    </row>
    <row r="179" s="41" customFormat="1" ht="19.95" customHeight="1" spans="1:4">
      <c r="A179" s="191">
        <v>175</v>
      </c>
      <c r="B179" s="201">
        <v>2110301</v>
      </c>
      <c r="C179" s="203" t="s">
        <v>321</v>
      </c>
      <c r="D179" s="202">
        <v>2253</v>
      </c>
    </row>
    <row r="180" s="41" customFormat="1" ht="19.95" customHeight="1" spans="1:4">
      <c r="A180" s="191">
        <v>176</v>
      </c>
      <c r="B180" s="201">
        <v>2110302</v>
      </c>
      <c r="C180" s="203" t="s">
        <v>322</v>
      </c>
      <c r="D180" s="202">
        <v>3563</v>
      </c>
    </row>
    <row r="181" s="185" customFormat="1" ht="19.95" customHeight="1" spans="1:4">
      <c r="A181" s="191">
        <v>177</v>
      </c>
      <c r="B181" s="198">
        <v>21104</v>
      </c>
      <c r="C181" s="199" t="s">
        <v>323</v>
      </c>
      <c r="D181" s="202">
        <f>SUM(D182)</f>
        <v>839.7</v>
      </c>
    </row>
    <row r="182" s="41" customFormat="1" ht="19.95" customHeight="1" spans="1:4">
      <c r="A182" s="191">
        <v>178</v>
      </c>
      <c r="B182" s="201">
        <v>2110402</v>
      </c>
      <c r="C182" s="167" t="s">
        <v>324</v>
      </c>
      <c r="D182" s="202">
        <v>839.7</v>
      </c>
    </row>
    <row r="183" s="184" customFormat="1" ht="19.95" customHeight="1" spans="1:4">
      <c r="A183" s="191">
        <v>179</v>
      </c>
      <c r="B183" s="195">
        <v>212</v>
      </c>
      <c r="C183" s="196" t="s">
        <v>170</v>
      </c>
      <c r="D183" s="202">
        <f>SUM(D184,D188,D190)</f>
        <v>3564.49</v>
      </c>
    </row>
    <row r="184" s="185" customFormat="1" ht="19.95" customHeight="1" spans="1:4">
      <c r="A184" s="191">
        <v>180</v>
      </c>
      <c r="B184" s="198">
        <v>21201</v>
      </c>
      <c r="C184" s="199" t="s">
        <v>325</v>
      </c>
      <c r="D184" s="202">
        <f>SUM(D185:D187)</f>
        <v>1537.49</v>
      </c>
    </row>
    <row r="185" s="41" customFormat="1" ht="19.95" customHeight="1" spans="1:4">
      <c r="A185" s="191">
        <v>181</v>
      </c>
      <c r="B185" s="201">
        <v>2120101</v>
      </c>
      <c r="C185" s="167" t="s">
        <v>190</v>
      </c>
      <c r="D185" s="202">
        <v>256.47</v>
      </c>
    </row>
    <row r="186" s="41" customFormat="1" ht="19.95" customHeight="1" spans="1:4">
      <c r="A186" s="191">
        <v>182</v>
      </c>
      <c r="B186" s="201">
        <v>2120104</v>
      </c>
      <c r="C186" s="167" t="s">
        <v>326</v>
      </c>
      <c r="D186" s="202">
        <v>674.72</v>
      </c>
    </row>
    <row r="187" s="41" customFormat="1" ht="19.95" customHeight="1" spans="1:4">
      <c r="A187" s="191">
        <v>183</v>
      </c>
      <c r="B187" s="201">
        <v>2120199</v>
      </c>
      <c r="C187" s="167" t="s">
        <v>327</v>
      </c>
      <c r="D187" s="202">
        <v>606.3</v>
      </c>
    </row>
    <row r="188" s="185" customFormat="1" ht="19.95" customHeight="1" spans="1:4">
      <c r="A188" s="191">
        <v>184</v>
      </c>
      <c r="B188" s="198">
        <v>21203</v>
      </c>
      <c r="C188" s="199" t="s">
        <v>328</v>
      </c>
      <c r="D188" s="202">
        <f>SUM(D189)</f>
        <v>360</v>
      </c>
    </row>
    <row r="189" s="41" customFormat="1" ht="19.95" customHeight="1" spans="1:4">
      <c r="A189" s="191">
        <v>185</v>
      </c>
      <c r="B189" s="201">
        <v>2120399</v>
      </c>
      <c r="C189" s="167" t="s">
        <v>329</v>
      </c>
      <c r="D189" s="202">
        <v>360</v>
      </c>
    </row>
    <row r="190" s="185" customFormat="1" ht="19.95" customHeight="1" spans="1:4">
      <c r="A190" s="191">
        <v>186</v>
      </c>
      <c r="B190" s="198">
        <v>21205</v>
      </c>
      <c r="C190" s="199" t="s">
        <v>330</v>
      </c>
      <c r="D190" s="202">
        <f>SUM(D191)</f>
        <v>1667</v>
      </c>
    </row>
    <row r="191" s="41" customFormat="1" ht="19.95" customHeight="1" spans="1:4">
      <c r="A191" s="191">
        <v>187</v>
      </c>
      <c r="B191" s="201">
        <v>2120501</v>
      </c>
      <c r="C191" s="167" t="s">
        <v>330</v>
      </c>
      <c r="D191" s="202">
        <v>1667</v>
      </c>
    </row>
    <row r="192" s="184" customFormat="1" ht="19.95" customHeight="1" spans="1:4">
      <c r="A192" s="191">
        <v>188</v>
      </c>
      <c r="B192" s="195">
        <v>213</v>
      </c>
      <c r="C192" s="196" t="s">
        <v>171</v>
      </c>
      <c r="D192" s="202">
        <f>SUM(D193,D197,D202,D205,D207,D210)</f>
        <v>12094.85</v>
      </c>
    </row>
    <row r="193" s="185" customFormat="1" ht="19.95" customHeight="1" spans="1:4">
      <c r="A193" s="191">
        <v>189</v>
      </c>
      <c r="B193" s="198">
        <v>21301</v>
      </c>
      <c r="C193" s="199" t="s">
        <v>331</v>
      </c>
      <c r="D193" s="202">
        <f>SUM(D194:D196)</f>
        <v>1838.84</v>
      </c>
    </row>
    <row r="194" s="41" customFormat="1" ht="19.95" customHeight="1" spans="1:4">
      <c r="A194" s="191">
        <v>190</v>
      </c>
      <c r="B194" s="201">
        <v>2130101</v>
      </c>
      <c r="C194" s="167" t="s">
        <v>190</v>
      </c>
      <c r="D194" s="202">
        <v>439.12</v>
      </c>
    </row>
    <row r="195" s="41" customFormat="1" ht="19.95" customHeight="1" spans="1:4">
      <c r="A195" s="191">
        <v>191</v>
      </c>
      <c r="B195" s="201">
        <v>2130104</v>
      </c>
      <c r="C195" s="167" t="s">
        <v>196</v>
      </c>
      <c r="D195" s="202">
        <v>1099.72</v>
      </c>
    </row>
    <row r="196" s="41" customFormat="1" ht="19.95" customHeight="1" spans="1:4">
      <c r="A196" s="191">
        <v>192</v>
      </c>
      <c r="B196" s="201">
        <v>2130153</v>
      </c>
      <c r="C196" s="167" t="s">
        <v>332</v>
      </c>
      <c r="D196" s="202">
        <v>300</v>
      </c>
    </row>
    <row r="197" s="185" customFormat="1" ht="19.95" customHeight="1" spans="1:4">
      <c r="A197" s="191">
        <v>193</v>
      </c>
      <c r="B197" s="198">
        <v>21302</v>
      </c>
      <c r="C197" s="199" t="s">
        <v>333</v>
      </c>
      <c r="D197" s="202">
        <f>SUM(D198:D201)</f>
        <v>1030.57</v>
      </c>
    </row>
    <row r="198" s="41" customFormat="1" ht="19.95" customHeight="1" spans="1:4">
      <c r="A198" s="191">
        <v>194</v>
      </c>
      <c r="B198" s="201">
        <v>2130201</v>
      </c>
      <c r="C198" s="167" t="s">
        <v>190</v>
      </c>
      <c r="D198" s="202">
        <v>139.4</v>
      </c>
    </row>
    <row r="199" s="41" customFormat="1" ht="19.95" customHeight="1" spans="1:4">
      <c r="A199" s="191">
        <v>195</v>
      </c>
      <c r="B199" s="201">
        <v>2130204</v>
      </c>
      <c r="C199" s="167" t="s">
        <v>334</v>
      </c>
      <c r="D199" s="202">
        <v>666.77</v>
      </c>
    </row>
    <row r="200" s="41" customFormat="1" ht="19.95" customHeight="1" spans="1:4">
      <c r="A200" s="191">
        <v>196</v>
      </c>
      <c r="B200" s="201">
        <v>2130212</v>
      </c>
      <c r="C200" s="167" t="s">
        <v>335</v>
      </c>
      <c r="D200" s="202">
        <v>24.4</v>
      </c>
    </row>
    <row r="201" s="41" customFormat="1" ht="19.95" customHeight="1" spans="1:4">
      <c r="A201" s="191">
        <v>197</v>
      </c>
      <c r="B201" s="201">
        <v>2130299</v>
      </c>
      <c r="C201" s="167" t="s">
        <v>336</v>
      </c>
      <c r="D201" s="202">
        <v>200</v>
      </c>
    </row>
    <row r="202" s="185" customFormat="1" ht="19.95" customHeight="1" spans="1:4">
      <c r="A202" s="191">
        <v>198</v>
      </c>
      <c r="B202" s="198">
        <v>21303</v>
      </c>
      <c r="C202" s="199" t="s">
        <v>337</v>
      </c>
      <c r="D202" s="202">
        <f>SUM(D203:D204)</f>
        <v>1212.04</v>
      </c>
    </row>
    <row r="203" s="41" customFormat="1" ht="19.95" customHeight="1" spans="1:4">
      <c r="A203" s="191">
        <v>199</v>
      </c>
      <c r="B203" s="201">
        <v>2130301</v>
      </c>
      <c r="C203" s="167" t="s">
        <v>190</v>
      </c>
      <c r="D203" s="202">
        <v>90.14</v>
      </c>
    </row>
    <row r="204" s="41" customFormat="1" ht="19.95" customHeight="1" spans="1:4">
      <c r="A204" s="191">
        <v>200</v>
      </c>
      <c r="B204" s="201">
        <v>2130399</v>
      </c>
      <c r="C204" s="167" t="s">
        <v>338</v>
      </c>
      <c r="D204" s="202">
        <v>1121.9</v>
      </c>
    </row>
    <row r="205" s="185" customFormat="1" ht="19.95" customHeight="1" spans="1:4">
      <c r="A205" s="191">
        <v>201</v>
      </c>
      <c r="B205" s="198">
        <v>21305</v>
      </c>
      <c r="C205" s="199" t="s">
        <v>339</v>
      </c>
      <c r="D205" s="202">
        <f>SUM(D206:D206)</f>
        <v>4562</v>
      </c>
    </row>
    <row r="206" s="41" customFormat="1" ht="19.95" customHeight="1" spans="1:4">
      <c r="A206" s="191">
        <v>202</v>
      </c>
      <c r="B206" s="201">
        <v>2130505</v>
      </c>
      <c r="C206" s="167" t="s">
        <v>340</v>
      </c>
      <c r="D206" s="202">
        <v>4562</v>
      </c>
    </row>
    <row r="207" s="185" customFormat="1" ht="19.95" customHeight="1" spans="1:4">
      <c r="A207" s="191">
        <v>203</v>
      </c>
      <c r="B207" s="198">
        <v>21307</v>
      </c>
      <c r="C207" s="199" t="s">
        <v>341</v>
      </c>
      <c r="D207" s="202">
        <f>SUM(D208:D209)</f>
        <v>3286.6</v>
      </c>
    </row>
    <row r="208" s="41" customFormat="1" ht="19.95" customHeight="1" spans="1:4">
      <c r="A208" s="191">
        <v>204</v>
      </c>
      <c r="B208" s="201">
        <v>2130701</v>
      </c>
      <c r="C208" s="203" t="s">
        <v>342</v>
      </c>
      <c r="D208" s="202">
        <v>100</v>
      </c>
    </row>
    <row r="209" s="41" customFormat="1" ht="19.95" customHeight="1" spans="1:4">
      <c r="A209" s="191">
        <v>205</v>
      </c>
      <c r="B209" s="201">
        <v>2130705</v>
      </c>
      <c r="C209" s="167" t="s">
        <v>343</v>
      </c>
      <c r="D209" s="202">
        <v>3186.6</v>
      </c>
    </row>
    <row r="210" s="185" customFormat="1" ht="19.95" customHeight="1" spans="1:4">
      <c r="A210" s="191">
        <v>206</v>
      </c>
      <c r="B210" s="198">
        <v>21308</v>
      </c>
      <c r="C210" s="199" t="s">
        <v>344</v>
      </c>
      <c r="D210" s="202">
        <f>SUM(D211:D211)</f>
        <v>164.8</v>
      </c>
    </row>
    <row r="211" s="41" customFormat="1" ht="19.95" customHeight="1" spans="1:4">
      <c r="A211" s="191">
        <v>207</v>
      </c>
      <c r="B211" s="201">
        <v>2130803</v>
      </c>
      <c r="C211" s="167" t="s">
        <v>345</v>
      </c>
      <c r="D211" s="202">
        <v>164.8</v>
      </c>
    </row>
    <row r="212" s="184" customFormat="1" ht="19.95" customHeight="1" spans="1:4">
      <c r="A212" s="191">
        <v>208</v>
      </c>
      <c r="B212" s="195">
        <v>214</v>
      </c>
      <c r="C212" s="196" t="s">
        <v>172</v>
      </c>
      <c r="D212" s="202">
        <f>D213</f>
        <v>1775.61</v>
      </c>
    </row>
    <row r="213" s="185" customFormat="1" ht="19.95" customHeight="1" spans="1:4">
      <c r="A213" s="191">
        <v>209</v>
      </c>
      <c r="B213" s="198">
        <v>21401</v>
      </c>
      <c r="C213" s="199" t="s">
        <v>346</v>
      </c>
      <c r="D213" s="202">
        <f>SUM(D214:D217)</f>
        <v>1775.61</v>
      </c>
    </row>
    <row r="214" s="41" customFormat="1" ht="19.95" customHeight="1" spans="1:4">
      <c r="A214" s="191">
        <v>210</v>
      </c>
      <c r="B214" s="201">
        <v>2140101</v>
      </c>
      <c r="C214" s="167" t="s">
        <v>190</v>
      </c>
      <c r="D214" s="202">
        <v>145.89</v>
      </c>
    </row>
    <row r="215" s="41" customFormat="1" ht="19.95" customHeight="1" spans="1:4">
      <c r="A215" s="191">
        <v>211</v>
      </c>
      <c r="B215" s="201">
        <v>2140106</v>
      </c>
      <c r="C215" s="167" t="s">
        <v>347</v>
      </c>
      <c r="D215" s="202">
        <v>848.8</v>
      </c>
    </row>
    <row r="216" s="41" customFormat="1" ht="19.95" customHeight="1" spans="1:4">
      <c r="A216" s="191">
        <v>212</v>
      </c>
      <c r="B216" s="201">
        <v>2140112</v>
      </c>
      <c r="C216" s="167" t="s">
        <v>348</v>
      </c>
      <c r="D216" s="202">
        <v>292.14</v>
      </c>
    </row>
    <row r="217" s="41" customFormat="1" ht="19.95" customHeight="1" spans="1:4">
      <c r="A217" s="191">
        <v>213</v>
      </c>
      <c r="B217" s="201">
        <v>2140199</v>
      </c>
      <c r="C217" s="167" t="s">
        <v>349</v>
      </c>
      <c r="D217" s="202">
        <v>488.78</v>
      </c>
    </row>
    <row r="218" s="184" customFormat="1" ht="19.95" customHeight="1" spans="1:4">
      <c r="A218" s="191">
        <v>214</v>
      </c>
      <c r="B218" s="195">
        <v>215</v>
      </c>
      <c r="C218" s="196" t="s">
        <v>173</v>
      </c>
      <c r="D218" s="202">
        <f>SUM(D219,D221)</f>
        <v>580.47</v>
      </c>
    </row>
    <row r="219" s="185" customFormat="1" ht="19.95" customHeight="1" spans="1:4">
      <c r="A219" s="191">
        <v>215</v>
      </c>
      <c r="B219" s="198">
        <v>21502</v>
      </c>
      <c r="C219" s="199" t="s">
        <v>350</v>
      </c>
      <c r="D219" s="202">
        <f>SUM(D220:D220)</f>
        <v>279.51</v>
      </c>
    </row>
    <row r="220" s="41" customFormat="1" ht="19.95" customHeight="1" spans="1:4">
      <c r="A220" s="191">
        <v>216</v>
      </c>
      <c r="B220" s="201">
        <v>2150201</v>
      </c>
      <c r="C220" s="167" t="s">
        <v>190</v>
      </c>
      <c r="D220" s="202">
        <v>279.51</v>
      </c>
    </row>
    <row r="221" s="185" customFormat="1" ht="19.95" customHeight="1" spans="1:4">
      <c r="A221" s="191">
        <v>217</v>
      </c>
      <c r="B221" s="198">
        <v>21505</v>
      </c>
      <c r="C221" s="199" t="s">
        <v>351</v>
      </c>
      <c r="D221" s="202">
        <f>SUM(D222:D222)</f>
        <v>300.96</v>
      </c>
    </row>
    <row r="222" s="41" customFormat="1" ht="19.95" customHeight="1" spans="1:4">
      <c r="A222" s="191">
        <v>218</v>
      </c>
      <c r="B222" s="201">
        <v>2150501</v>
      </c>
      <c r="C222" s="167" t="s">
        <v>190</v>
      </c>
      <c r="D222" s="202">
        <v>300.96</v>
      </c>
    </row>
    <row r="223" s="184" customFormat="1" ht="19.95" customHeight="1" spans="1:4">
      <c r="A223" s="191">
        <v>219</v>
      </c>
      <c r="B223" s="195">
        <v>216</v>
      </c>
      <c r="C223" s="196" t="s">
        <v>174</v>
      </c>
      <c r="D223" s="202">
        <f>D224</f>
        <v>107.9</v>
      </c>
    </row>
    <row r="224" s="185" customFormat="1" ht="19.95" customHeight="1" spans="1:4">
      <c r="A224" s="191">
        <v>220</v>
      </c>
      <c r="B224" s="198">
        <v>21602</v>
      </c>
      <c r="C224" s="199" t="s">
        <v>352</v>
      </c>
      <c r="D224" s="202">
        <f>SUM(D225:D226)</f>
        <v>107.9</v>
      </c>
    </row>
    <row r="225" s="41" customFormat="1" ht="19.95" customHeight="1" spans="1:4">
      <c r="A225" s="191">
        <v>221</v>
      </c>
      <c r="B225" s="201">
        <v>2160201</v>
      </c>
      <c r="C225" s="167" t="s">
        <v>190</v>
      </c>
      <c r="D225" s="202">
        <v>100.9</v>
      </c>
    </row>
    <row r="226" s="41" customFormat="1" ht="19.95" customHeight="1" spans="1:4">
      <c r="A226" s="191">
        <v>222</v>
      </c>
      <c r="B226" s="201">
        <v>2160299</v>
      </c>
      <c r="C226" s="167" t="s">
        <v>353</v>
      </c>
      <c r="D226" s="202">
        <v>7</v>
      </c>
    </row>
    <row r="227" s="184" customFormat="1" ht="19.95" customHeight="1" spans="1:4">
      <c r="A227" s="191">
        <v>223</v>
      </c>
      <c r="B227" s="195">
        <v>220</v>
      </c>
      <c r="C227" s="196" t="s">
        <v>175</v>
      </c>
      <c r="D227" s="202">
        <f>SUM(D228,D231)</f>
        <v>861.6</v>
      </c>
    </row>
    <row r="228" s="185" customFormat="1" ht="19.95" customHeight="1" spans="1:4">
      <c r="A228" s="191">
        <v>224</v>
      </c>
      <c r="B228" s="198">
        <v>22001</v>
      </c>
      <c r="C228" s="199" t="s">
        <v>354</v>
      </c>
      <c r="D228" s="202">
        <f>SUM(D229:D230)</f>
        <v>813.41</v>
      </c>
    </row>
    <row r="229" s="41" customFormat="1" ht="19.95" customHeight="1" spans="1:4">
      <c r="A229" s="191">
        <v>225</v>
      </c>
      <c r="B229" s="201">
        <v>2200101</v>
      </c>
      <c r="C229" s="167" t="s">
        <v>190</v>
      </c>
      <c r="D229" s="202">
        <v>354.49</v>
      </c>
    </row>
    <row r="230" s="41" customFormat="1" ht="19.95" customHeight="1" spans="1:4">
      <c r="A230" s="191">
        <v>226</v>
      </c>
      <c r="B230" s="201">
        <v>2200199</v>
      </c>
      <c r="C230" s="167" t="s">
        <v>355</v>
      </c>
      <c r="D230" s="202">
        <v>458.92</v>
      </c>
    </row>
    <row r="231" s="185" customFormat="1" ht="19.95" customHeight="1" spans="1:4">
      <c r="A231" s="191">
        <v>227</v>
      </c>
      <c r="B231" s="198">
        <v>22005</v>
      </c>
      <c r="C231" s="199" t="s">
        <v>356</v>
      </c>
      <c r="D231" s="202">
        <f t="shared" ref="D231:D234" si="2">SUM(D232)</f>
        <v>48.19</v>
      </c>
    </row>
    <row r="232" s="41" customFormat="1" ht="19.95" customHeight="1" spans="1:4">
      <c r="A232" s="191">
        <v>228</v>
      </c>
      <c r="B232" s="201">
        <v>2200599</v>
      </c>
      <c r="C232" s="167" t="s">
        <v>357</v>
      </c>
      <c r="D232" s="202">
        <v>48.19</v>
      </c>
    </row>
    <row r="233" s="184" customFormat="1" ht="19.95" customHeight="1" spans="1:4">
      <c r="A233" s="191">
        <v>229</v>
      </c>
      <c r="B233" s="195">
        <v>221</v>
      </c>
      <c r="C233" s="196" t="s">
        <v>176</v>
      </c>
      <c r="D233" s="202">
        <f t="shared" si="2"/>
        <v>3440</v>
      </c>
    </row>
    <row r="234" s="185" customFormat="1" ht="19.95" customHeight="1" spans="1:4">
      <c r="A234" s="191">
        <v>230</v>
      </c>
      <c r="B234" s="198">
        <v>22102</v>
      </c>
      <c r="C234" s="199" t="s">
        <v>358</v>
      </c>
      <c r="D234" s="202">
        <f t="shared" si="2"/>
        <v>3440</v>
      </c>
    </row>
    <row r="235" s="41" customFormat="1" ht="19.95" customHeight="1" spans="1:4">
      <c r="A235" s="191">
        <v>231</v>
      </c>
      <c r="B235" s="201">
        <v>2210201</v>
      </c>
      <c r="C235" s="167" t="s">
        <v>359</v>
      </c>
      <c r="D235" s="202">
        <v>3440</v>
      </c>
    </row>
    <row r="236" s="184" customFormat="1" ht="19.95" customHeight="1" spans="1:4">
      <c r="A236" s="191">
        <v>232</v>
      </c>
      <c r="B236" s="195">
        <v>224</v>
      </c>
      <c r="C236" s="196" t="s">
        <v>177</v>
      </c>
      <c r="D236" s="202">
        <f>SUM(D237,D241)</f>
        <v>1158.97</v>
      </c>
    </row>
    <row r="237" s="185" customFormat="1" ht="19.95" customHeight="1" spans="1:4">
      <c r="A237" s="191">
        <v>233</v>
      </c>
      <c r="B237" s="198">
        <v>22401</v>
      </c>
      <c r="C237" s="199" t="s">
        <v>360</v>
      </c>
      <c r="D237" s="202">
        <f>SUM(D238:D240)</f>
        <v>367.97</v>
      </c>
    </row>
    <row r="238" s="41" customFormat="1" ht="19.95" customHeight="1" spans="1:4">
      <c r="A238" s="191">
        <v>234</v>
      </c>
      <c r="B238" s="201">
        <v>2240101</v>
      </c>
      <c r="C238" s="167" t="s">
        <v>190</v>
      </c>
      <c r="D238" s="202">
        <v>187.9</v>
      </c>
    </row>
    <row r="239" s="41" customFormat="1" ht="19.95" customHeight="1" spans="1:4">
      <c r="A239" s="191">
        <v>235</v>
      </c>
      <c r="B239" s="201">
        <v>2240150</v>
      </c>
      <c r="C239" s="204" t="s">
        <v>196</v>
      </c>
      <c r="D239" s="202">
        <v>164.83</v>
      </c>
    </row>
    <row r="240" s="41" customFormat="1" ht="19.95" customHeight="1" spans="1:4">
      <c r="A240" s="191">
        <v>236</v>
      </c>
      <c r="B240" s="201">
        <v>2240199</v>
      </c>
      <c r="C240" s="182" t="s">
        <v>361</v>
      </c>
      <c r="D240" s="202">
        <v>15.24</v>
      </c>
    </row>
    <row r="241" s="185" customFormat="1" ht="19.95" customHeight="1" spans="1:4">
      <c r="A241" s="191">
        <v>237</v>
      </c>
      <c r="B241" s="198">
        <v>22402</v>
      </c>
      <c r="C241" s="205" t="s">
        <v>362</v>
      </c>
      <c r="D241" s="202">
        <f>SUM(D242)</f>
        <v>791</v>
      </c>
    </row>
    <row r="242" s="41" customFormat="1" ht="19.95" customHeight="1" spans="1:4">
      <c r="A242" s="191">
        <v>238</v>
      </c>
      <c r="B242" s="201">
        <v>2240299</v>
      </c>
      <c r="C242" s="182" t="s">
        <v>363</v>
      </c>
      <c r="D242" s="202">
        <v>791</v>
      </c>
    </row>
    <row r="243" s="184" customFormat="1" ht="19.95" customHeight="1" spans="1:4">
      <c r="A243" s="191">
        <v>239</v>
      </c>
      <c r="B243" s="195">
        <v>227</v>
      </c>
      <c r="C243" s="196" t="s">
        <v>178</v>
      </c>
      <c r="D243" s="202">
        <v>3000</v>
      </c>
    </row>
    <row r="244" s="184" customFormat="1" ht="19.95" customHeight="1" spans="1:4">
      <c r="A244" s="191">
        <v>240</v>
      </c>
      <c r="B244" s="195">
        <v>232</v>
      </c>
      <c r="C244" s="206" t="s">
        <v>179</v>
      </c>
      <c r="D244" s="202">
        <f>D245</f>
        <v>1864</v>
      </c>
    </row>
    <row r="245" s="185" customFormat="1" ht="19.95" customHeight="1" spans="1:4">
      <c r="A245" s="191">
        <v>241</v>
      </c>
      <c r="B245" s="198">
        <v>23203</v>
      </c>
      <c r="C245" s="205" t="s">
        <v>364</v>
      </c>
      <c r="D245" s="202">
        <f>SUM(D246)</f>
        <v>1864</v>
      </c>
    </row>
    <row r="246" s="41" customFormat="1" ht="19.95" customHeight="1" spans="1:4">
      <c r="A246" s="191">
        <v>242</v>
      </c>
      <c r="B246" s="201">
        <v>2320301</v>
      </c>
      <c r="C246" s="182" t="s">
        <v>364</v>
      </c>
      <c r="D246" s="202">
        <v>1864</v>
      </c>
    </row>
  </sheetData>
  <mergeCells count="1">
    <mergeCell ref="A2:D2"/>
  </mergeCells>
  <printOptions horizontalCentered="1"/>
  <pageMargins left="0.751388888888889" right="0.751388888888889" top="1" bottom="1"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64"/>
  <sheetViews>
    <sheetView workbookViewId="0">
      <selection activeCell="O19" sqref="O19"/>
    </sheetView>
  </sheetViews>
  <sheetFormatPr defaultColWidth="9" defaultRowHeight="15.6"/>
  <cols>
    <col min="1" max="1" width="5.37962962962963" style="154" customWidth="1"/>
    <col min="2" max="2" width="13.5555555555556" style="41" customWidth="1"/>
    <col min="3" max="3" width="24.6296296296296" style="155" customWidth="1"/>
    <col min="4" max="4" width="10.75" style="156" customWidth="1"/>
    <col min="5" max="5" width="22" style="155" customWidth="1"/>
    <col min="6" max="6" width="12.75" style="157" customWidth="1"/>
    <col min="7" max="14" width="8.87962962962963" style="41" hidden="1" customWidth="1"/>
    <col min="15" max="16380" width="8.87962962962963" style="41"/>
    <col min="16381" max="16384" width="9" style="41"/>
  </cols>
  <sheetData>
    <row r="1" spans="1:11">
      <c r="A1" s="154" t="s">
        <v>181</v>
      </c>
    </row>
    <row r="2" ht="29.4" customHeight="1" spans="1:11">
      <c r="A2" s="43" t="s">
        <v>365</v>
      </c>
      <c r="B2" s="43"/>
      <c r="C2" s="158"/>
      <c r="D2" s="159"/>
      <c r="E2" s="158"/>
      <c r="F2" s="43"/>
    </row>
    <row r="3" ht="20.4" customHeight="1" spans="1:11">
      <c r="E3" s="160" t="s">
        <v>61</v>
      </c>
      <c r="F3" s="154"/>
    </row>
    <row r="4" ht="44" customHeight="1" spans="1:11">
      <c r="A4" s="161" t="s">
        <v>187</v>
      </c>
      <c r="B4" s="162" t="s">
        <v>366</v>
      </c>
      <c r="C4" s="161" t="s">
        <v>367</v>
      </c>
      <c r="D4" s="163" t="s">
        <v>368</v>
      </c>
      <c r="E4" s="164" t="s">
        <v>369</v>
      </c>
      <c r="F4" s="165" t="s">
        <v>161</v>
      </c>
    </row>
    <row r="5" ht="21" customHeight="1" spans="1:11">
      <c r="A5" s="166">
        <v>1</v>
      </c>
      <c r="B5" s="167"/>
      <c r="C5" s="168" t="s">
        <v>147</v>
      </c>
      <c r="D5" s="169"/>
      <c r="E5" s="170"/>
      <c r="F5" s="171">
        <f>SUM(F6,F26,F56,F63)</f>
        <v>116433.85</v>
      </c>
    </row>
    <row r="6" ht="21" customHeight="1" spans="1:11">
      <c r="A6" s="166">
        <v>2</v>
      </c>
      <c r="B6" s="167" t="s">
        <v>370</v>
      </c>
      <c r="C6" s="172" t="s">
        <v>371</v>
      </c>
      <c r="D6" s="167"/>
      <c r="E6" s="172"/>
      <c r="F6" s="173">
        <f>SUM(F7:F25)</f>
        <v>93226.28</v>
      </c>
    </row>
    <row r="7" ht="21" customHeight="1" spans="1:11">
      <c r="A7" s="166">
        <v>3</v>
      </c>
      <c r="B7" s="167" t="s">
        <v>372</v>
      </c>
      <c r="C7" s="172" t="s">
        <v>373</v>
      </c>
      <c r="D7" s="167" t="s">
        <v>374</v>
      </c>
      <c r="E7" s="172" t="s">
        <v>375</v>
      </c>
      <c r="F7" s="173">
        <v>10444.89</v>
      </c>
    </row>
    <row r="8" ht="21" customHeight="1" spans="1:11">
      <c r="A8" s="166">
        <v>4</v>
      </c>
      <c r="B8" s="167" t="s">
        <v>372</v>
      </c>
      <c r="C8" s="172" t="s">
        <v>373</v>
      </c>
      <c r="D8" s="167" t="s">
        <v>376</v>
      </c>
      <c r="E8" s="172" t="s">
        <v>371</v>
      </c>
      <c r="F8" s="173">
        <f>32748.57+8200+1+791</f>
        <v>41740.57</v>
      </c>
      <c r="G8" s="41">
        <v>3000</v>
      </c>
      <c r="H8" s="41">
        <v>1800</v>
      </c>
      <c r="I8" s="41">
        <v>3400</v>
      </c>
      <c r="J8" s="41">
        <v>1</v>
      </c>
      <c r="K8" s="41">
        <v>791</v>
      </c>
    </row>
    <row r="9" ht="21" customHeight="1" spans="1:11">
      <c r="A9" s="166">
        <v>5</v>
      </c>
      <c r="B9" s="167" t="s">
        <v>377</v>
      </c>
      <c r="C9" s="172" t="s">
        <v>378</v>
      </c>
      <c r="D9" s="167" t="s">
        <v>374</v>
      </c>
      <c r="E9" s="172" t="s">
        <v>375</v>
      </c>
      <c r="F9" s="173">
        <v>5761.16</v>
      </c>
    </row>
    <row r="10" ht="21" customHeight="1" spans="1:11">
      <c r="A10" s="166">
        <v>6</v>
      </c>
      <c r="B10" s="167" t="s">
        <v>377</v>
      </c>
      <c r="C10" s="172" t="s">
        <v>378</v>
      </c>
      <c r="D10" s="167" t="s">
        <v>376</v>
      </c>
      <c r="E10" s="172" t="s">
        <v>371</v>
      </c>
      <c r="F10" s="173">
        <v>2055.91</v>
      </c>
    </row>
    <row r="11" ht="21" customHeight="1" spans="1:11">
      <c r="A11" s="166">
        <v>7</v>
      </c>
      <c r="B11" s="167" t="s">
        <v>379</v>
      </c>
      <c r="C11" s="172" t="s">
        <v>380</v>
      </c>
      <c r="D11" s="167" t="s">
        <v>374</v>
      </c>
      <c r="E11" s="172" t="s">
        <v>375</v>
      </c>
      <c r="F11" s="173">
        <v>2200.27</v>
      </c>
    </row>
    <row r="12" ht="21" customHeight="1" spans="1:11">
      <c r="A12" s="166">
        <v>8</v>
      </c>
      <c r="B12" s="167" t="s">
        <v>379</v>
      </c>
      <c r="C12" s="172" t="s">
        <v>380</v>
      </c>
      <c r="D12" s="167" t="s">
        <v>376</v>
      </c>
      <c r="E12" s="172" t="s">
        <v>371</v>
      </c>
      <c r="F12" s="173">
        <v>2010.31</v>
      </c>
    </row>
    <row r="13" ht="21" customHeight="1" spans="1:11">
      <c r="A13" s="166">
        <v>9</v>
      </c>
      <c r="B13" s="167" t="s">
        <v>381</v>
      </c>
      <c r="C13" s="172" t="s">
        <v>382</v>
      </c>
      <c r="D13" s="167" t="s">
        <v>383</v>
      </c>
      <c r="E13" s="172" t="s">
        <v>384</v>
      </c>
      <c r="F13" s="173">
        <v>1772.53</v>
      </c>
    </row>
    <row r="14" ht="21" customHeight="1" spans="1:11">
      <c r="A14" s="166">
        <v>10</v>
      </c>
      <c r="B14" s="167" t="s">
        <v>381</v>
      </c>
      <c r="C14" s="172" t="s">
        <v>382</v>
      </c>
      <c r="D14" s="167" t="s">
        <v>376</v>
      </c>
      <c r="E14" s="172" t="s">
        <v>371</v>
      </c>
      <c r="F14" s="173">
        <v>6947.98</v>
      </c>
    </row>
    <row r="15" ht="21" customHeight="1" spans="1:11">
      <c r="A15" s="166">
        <v>11</v>
      </c>
      <c r="B15" s="167" t="s">
        <v>385</v>
      </c>
      <c r="C15" s="172" t="s">
        <v>386</v>
      </c>
      <c r="D15" s="167" t="s">
        <v>387</v>
      </c>
      <c r="E15" s="172" t="s">
        <v>388</v>
      </c>
      <c r="F15" s="173">
        <v>2683.8</v>
      </c>
    </row>
    <row r="16" ht="21" customHeight="1" spans="1:11">
      <c r="A16" s="166">
        <v>12</v>
      </c>
      <c r="B16" s="167" t="s">
        <v>385</v>
      </c>
      <c r="C16" s="172" t="s">
        <v>386</v>
      </c>
      <c r="D16" s="167" t="s">
        <v>376</v>
      </c>
      <c r="E16" s="172" t="s">
        <v>371</v>
      </c>
      <c r="F16" s="173">
        <v>6345.81</v>
      </c>
    </row>
    <row r="17" ht="21" customHeight="1" spans="1:6">
      <c r="A17" s="166">
        <v>13</v>
      </c>
      <c r="B17" s="167" t="s">
        <v>389</v>
      </c>
      <c r="C17" s="172" t="s">
        <v>390</v>
      </c>
      <c r="D17" s="167" t="s">
        <v>387</v>
      </c>
      <c r="E17" s="172" t="s">
        <v>388</v>
      </c>
      <c r="F17" s="173">
        <v>830.73</v>
      </c>
    </row>
    <row r="18" ht="21" customHeight="1" spans="1:6">
      <c r="A18" s="166">
        <v>14</v>
      </c>
      <c r="B18" s="167" t="s">
        <v>389</v>
      </c>
      <c r="C18" s="172" t="s">
        <v>390</v>
      </c>
      <c r="D18" s="167" t="s">
        <v>376</v>
      </c>
      <c r="E18" s="172" t="s">
        <v>371</v>
      </c>
      <c r="F18" s="173">
        <v>2431.84</v>
      </c>
    </row>
    <row r="19" ht="21" customHeight="1" spans="1:6">
      <c r="A19" s="166">
        <v>15</v>
      </c>
      <c r="B19" s="167" t="s">
        <v>391</v>
      </c>
      <c r="C19" s="172" t="s">
        <v>392</v>
      </c>
      <c r="D19" s="167" t="s">
        <v>387</v>
      </c>
      <c r="E19" s="172" t="s">
        <v>388</v>
      </c>
      <c r="F19" s="173">
        <v>128.57</v>
      </c>
    </row>
    <row r="20" ht="21" customHeight="1" spans="1:6">
      <c r="A20" s="166">
        <v>16</v>
      </c>
      <c r="B20" s="167" t="s">
        <v>391</v>
      </c>
      <c r="C20" s="172" t="s">
        <v>392</v>
      </c>
      <c r="D20" s="167" t="s">
        <v>376</v>
      </c>
      <c r="E20" s="172" t="s">
        <v>371</v>
      </c>
      <c r="F20" s="173">
        <v>47.85</v>
      </c>
    </row>
    <row r="21" ht="21" customHeight="1" spans="1:6">
      <c r="A21" s="166">
        <v>17</v>
      </c>
      <c r="B21" s="167" t="s">
        <v>393</v>
      </c>
      <c r="C21" s="172" t="s">
        <v>359</v>
      </c>
      <c r="D21" s="167" t="s">
        <v>394</v>
      </c>
      <c r="E21" s="172" t="s">
        <v>359</v>
      </c>
      <c r="F21" s="173">
        <v>1989.64</v>
      </c>
    </row>
    <row r="22" ht="21" customHeight="1" spans="1:6">
      <c r="A22" s="166">
        <v>18</v>
      </c>
      <c r="B22" s="167" t="s">
        <v>393</v>
      </c>
      <c r="C22" s="172" t="s">
        <v>359</v>
      </c>
      <c r="D22" s="167" t="s">
        <v>376</v>
      </c>
      <c r="E22" s="172" t="s">
        <v>371</v>
      </c>
      <c r="F22" s="173">
        <v>4483.51</v>
      </c>
    </row>
    <row r="23" ht="21" customHeight="1" spans="1:6">
      <c r="A23" s="166">
        <v>19</v>
      </c>
      <c r="B23" s="167" t="s">
        <v>395</v>
      </c>
      <c r="C23" s="172" t="s">
        <v>396</v>
      </c>
      <c r="D23" s="167" t="s">
        <v>383</v>
      </c>
      <c r="E23" s="172" t="s">
        <v>384</v>
      </c>
      <c r="F23" s="173">
        <v>1.46</v>
      </c>
    </row>
    <row r="24" ht="21" customHeight="1" spans="1:6">
      <c r="A24" s="166">
        <v>20</v>
      </c>
      <c r="B24" s="167" t="s">
        <v>397</v>
      </c>
      <c r="C24" s="172" t="s">
        <v>384</v>
      </c>
      <c r="D24" s="167" t="s">
        <v>383</v>
      </c>
      <c r="E24" s="172" t="s">
        <v>384</v>
      </c>
      <c r="F24" s="173">
        <v>688.43</v>
      </c>
    </row>
    <row r="25" ht="21" customHeight="1" spans="1:6">
      <c r="A25" s="166">
        <v>21</v>
      </c>
      <c r="B25" s="167" t="s">
        <v>397</v>
      </c>
      <c r="C25" s="172" t="s">
        <v>384</v>
      </c>
      <c r="D25" s="167" t="s">
        <v>376</v>
      </c>
      <c r="E25" s="172" t="s">
        <v>371</v>
      </c>
      <c r="F25" s="173">
        <v>661.02</v>
      </c>
    </row>
    <row r="26" ht="21" customHeight="1" spans="1:6">
      <c r="A26" s="166">
        <v>22</v>
      </c>
      <c r="B26" s="167" t="s">
        <v>398</v>
      </c>
      <c r="C26" s="172" t="s">
        <v>399</v>
      </c>
      <c r="D26" s="167"/>
      <c r="E26" s="172"/>
      <c r="F26" s="173">
        <f>SUM(F27:F55)</f>
        <v>2043.3</v>
      </c>
    </row>
    <row r="27" ht="21" customHeight="1" spans="1:6">
      <c r="A27" s="166">
        <v>23</v>
      </c>
      <c r="B27" s="167" t="s">
        <v>400</v>
      </c>
      <c r="C27" s="172" t="s">
        <v>401</v>
      </c>
      <c r="D27" s="167" t="s">
        <v>402</v>
      </c>
      <c r="E27" s="172" t="s">
        <v>403</v>
      </c>
      <c r="F27" s="173">
        <v>504.71</v>
      </c>
    </row>
    <row r="28" ht="21" customHeight="1" spans="1:6">
      <c r="A28" s="166">
        <v>24</v>
      </c>
      <c r="B28" s="167" t="s">
        <v>400</v>
      </c>
      <c r="C28" s="172" t="s">
        <v>401</v>
      </c>
      <c r="D28" s="167" t="s">
        <v>404</v>
      </c>
      <c r="E28" s="172" t="s">
        <v>399</v>
      </c>
      <c r="F28" s="173">
        <v>113.62</v>
      </c>
    </row>
    <row r="29" ht="21" customHeight="1" spans="1:6">
      <c r="A29" s="166">
        <v>25</v>
      </c>
      <c r="B29" s="167" t="s">
        <v>405</v>
      </c>
      <c r="C29" s="172" t="s">
        <v>406</v>
      </c>
      <c r="D29" s="167" t="s">
        <v>402</v>
      </c>
      <c r="E29" s="172" t="s">
        <v>403</v>
      </c>
      <c r="F29" s="173">
        <v>4.85</v>
      </c>
    </row>
    <row r="30" ht="21" customHeight="1" spans="1:6">
      <c r="A30" s="166">
        <v>26</v>
      </c>
      <c r="B30" s="167" t="s">
        <v>405</v>
      </c>
      <c r="C30" s="172" t="s">
        <v>406</v>
      </c>
      <c r="D30" s="167" t="s">
        <v>404</v>
      </c>
      <c r="E30" s="172" t="s">
        <v>399</v>
      </c>
      <c r="F30" s="173">
        <v>1</v>
      </c>
    </row>
    <row r="31" ht="21" customHeight="1" spans="1:6">
      <c r="A31" s="166">
        <v>27</v>
      </c>
      <c r="B31" s="167" t="s">
        <v>407</v>
      </c>
      <c r="C31" s="172" t="s">
        <v>408</v>
      </c>
      <c r="D31" s="167" t="s">
        <v>402</v>
      </c>
      <c r="E31" s="172" t="s">
        <v>403</v>
      </c>
      <c r="F31" s="173">
        <v>40.93</v>
      </c>
    </row>
    <row r="32" ht="21" customHeight="1" spans="1:6">
      <c r="A32" s="166">
        <v>28</v>
      </c>
      <c r="B32" s="167" t="s">
        <v>407</v>
      </c>
      <c r="C32" s="172" t="s">
        <v>408</v>
      </c>
      <c r="D32" s="167" t="s">
        <v>404</v>
      </c>
      <c r="E32" s="172" t="s">
        <v>399</v>
      </c>
      <c r="F32" s="173">
        <v>5.3</v>
      </c>
    </row>
    <row r="33" ht="21" customHeight="1" spans="1:6">
      <c r="A33" s="166">
        <v>29</v>
      </c>
      <c r="B33" s="167" t="s">
        <v>409</v>
      </c>
      <c r="C33" s="172" t="s">
        <v>410</v>
      </c>
      <c r="D33" s="167" t="s">
        <v>402</v>
      </c>
      <c r="E33" s="172" t="s">
        <v>403</v>
      </c>
      <c r="F33" s="173">
        <v>126.29</v>
      </c>
    </row>
    <row r="34" ht="21" customHeight="1" spans="1:6">
      <c r="A34" s="166">
        <v>30</v>
      </c>
      <c r="B34" s="167" t="s">
        <v>409</v>
      </c>
      <c r="C34" s="172" t="s">
        <v>410</v>
      </c>
      <c r="D34" s="167" t="s">
        <v>404</v>
      </c>
      <c r="E34" s="172" t="s">
        <v>399</v>
      </c>
      <c r="F34" s="173">
        <v>17.13</v>
      </c>
    </row>
    <row r="35" ht="21" customHeight="1" spans="1:6">
      <c r="A35" s="166">
        <v>31</v>
      </c>
      <c r="B35" s="167" t="s">
        <v>411</v>
      </c>
      <c r="C35" s="172" t="s">
        <v>412</v>
      </c>
      <c r="D35" s="167" t="s">
        <v>402</v>
      </c>
      <c r="E35" s="172" t="s">
        <v>403</v>
      </c>
      <c r="F35" s="173">
        <v>7.94</v>
      </c>
    </row>
    <row r="36" ht="21" customHeight="1" spans="1:6">
      <c r="A36" s="166">
        <v>32</v>
      </c>
      <c r="B36" s="167" t="s">
        <v>411</v>
      </c>
      <c r="C36" s="172" t="s">
        <v>412</v>
      </c>
      <c r="D36" s="167" t="s">
        <v>404</v>
      </c>
      <c r="E36" s="172" t="s">
        <v>399</v>
      </c>
      <c r="F36" s="173">
        <v>4.21</v>
      </c>
    </row>
    <row r="37" ht="21" customHeight="1" spans="1:6">
      <c r="A37" s="166">
        <v>33</v>
      </c>
      <c r="B37" s="167" t="s">
        <v>413</v>
      </c>
      <c r="C37" s="172" t="s">
        <v>414</v>
      </c>
      <c r="D37" s="167" t="s">
        <v>402</v>
      </c>
      <c r="E37" s="172" t="s">
        <v>403</v>
      </c>
      <c r="F37" s="173">
        <v>4.32</v>
      </c>
    </row>
    <row r="38" ht="21" customHeight="1" spans="1:6">
      <c r="A38" s="166">
        <v>34</v>
      </c>
      <c r="B38" s="167" t="s">
        <v>415</v>
      </c>
      <c r="C38" s="172" t="s">
        <v>416</v>
      </c>
      <c r="D38" s="167" t="s">
        <v>402</v>
      </c>
      <c r="E38" s="172" t="s">
        <v>403</v>
      </c>
      <c r="F38" s="173">
        <v>6.6</v>
      </c>
    </row>
    <row r="39" ht="21" customHeight="1" spans="1:6">
      <c r="A39" s="166">
        <v>35</v>
      </c>
      <c r="B39" s="167" t="s">
        <v>417</v>
      </c>
      <c r="C39" s="172" t="s">
        <v>418</v>
      </c>
      <c r="D39" s="167" t="s">
        <v>402</v>
      </c>
      <c r="E39" s="172" t="s">
        <v>403</v>
      </c>
      <c r="F39" s="173">
        <v>78.57</v>
      </c>
    </row>
    <row r="40" ht="21" customHeight="1" spans="1:6">
      <c r="A40" s="166">
        <v>36</v>
      </c>
      <c r="B40" s="167" t="s">
        <v>417</v>
      </c>
      <c r="C40" s="172" t="s">
        <v>418</v>
      </c>
      <c r="D40" s="167" t="s">
        <v>404</v>
      </c>
      <c r="E40" s="172" t="s">
        <v>399</v>
      </c>
      <c r="F40" s="173">
        <v>30.11</v>
      </c>
    </row>
    <row r="41" ht="21" customHeight="1" spans="1:6">
      <c r="A41" s="166">
        <v>37</v>
      </c>
      <c r="B41" s="167" t="s">
        <v>419</v>
      </c>
      <c r="C41" s="172" t="s">
        <v>420</v>
      </c>
      <c r="D41" s="167" t="s">
        <v>421</v>
      </c>
      <c r="E41" s="172" t="s">
        <v>420</v>
      </c>
      <c r="F41" s="173">
        <v>8.4</v>
      </c>
    </row>
    <row r="42" ht="21" customHeight="1" spans="1:6">
      <c r="A42" s="166">
        <v>38</v>
      </c>
      <c r="B42" s="167" t="s">
        <v>419</v>
      </c>
      <c r="C42" s="172" t="s">
        <v>420</v>
      </c>
      <c r="D42" s="167" t="s">
        <v>404</v>
      </c>
      <c r="E42" s="172" t="s">
        <v>399</v>
      </c>
      <c r="F42" s="173">
        <v>2.65</v>
      </c>
    </row>
    <row r="43" ht="21" customHeight="1" spans="1:6">
      <c r="A43" s="166">
        <v>39</v>
      </c>
      <c r="B43" s="167" t="s">
        <v>422</v>
      </c>
      <c r="C43" s="172" t="s">
        <v>423</v>
      </c>
      <c r="D43" s="167" t="s">
        <v>424</v>
      </c>
      <c r="E43" s="172" t="s">
        <v>423</v>
      </c>
      <c r="F43" s="173">
        <v>11.22</v>
      </c>
    </row>
    <row r="44" ht="21" customHeight="1" spans="1:6">
      <c r="A44" s="166">
        <v>40</v>
      </c>
      <c r="B44" s="167" t="s">
        <v>425</v>
      </c>
      <c r="C44" s="172" t="s">
        <v>426</v>
      </c>
      <c r="D44" s="167" t="s">
        <v>427</v>
      </c>
      <c r="E44" s="172" t="s">
        <v>426</v>
      </c>
      <c r="F44" s="173">
        <v>1.7</v>
      </c>
    </row>
    <row r="45" ht="21" customHeight="1" spans="1:6">
      <c r="A45" s="166">
        <v>41</v>
      </c>
      <c r="B45" s="167" t="s">
        <v>428</v>
      </c>
      <c r="C45" s="172" t="s">
        <v>429</v>
      </c>
      <c r="D45" s="167" t="s">
        <v>430</v>
      </c>
      <c r="E45" s="172" t="s">
        <v>429</v>
      </c>
      <c r="F45" s="173">
        <v>10.39</v>
      </c>
    </row>
    <row r="46" ht="21" customHeight="1" spans="1:6">
      <c r="A46" s="166">
        <v>42</v>
      </c>
      <c r="B46" s="167" t="s">
        <v>431</v>
      </c>
      <c r="C46" s="172" t="s">
        <v>432</v>
      </c>
      <c r="D46" s="167" t="s">
        <v>433</v>
      </c>
      <c r="E46" s="172" t="s">
        <v>434</v>
      </c>
      <c r="F46" s="173">
        <v>2.5</v>
      </c>
    </row>
    <row r="47" ht="21" customHeight="1" spans="1:6">
      <c r="A47" s="166">
        <v>43</v>
      </c>
      <c r="B47" s="167" t="s">
        <v>431</v>
      </c>
      <c r="C47" s="172" t="s">
        <v>432</v>
      </c>
      <c r="D47" s="167" t="s">
        <v>404</v>
      </c>
      <c r="E47" s="172" t="s">
        <v>399</v>
      </c>
      <c r="F47" s="173">
        <v>1.08</v>
      </c>
    </row>
    <row r="48" ht="21" customHeight="1" spans="1:6">
      <c r="A48" s="166">
        <v>44</v>
      </c>
      <c r="B48" s="167" t="s">
        <v>435</v>
      </c>
      <c r="C48" s="172" t="s">
        <v>436</v>
      </c>
      <c r="D48" s="167" t="s">
        <v>402</v>
      </c>
      <c r="E48" s="172" t="s">
        <v>403</v>
      </c>
      <c r="F48" s="173">
        <v>43.4</v>
      </c>
    </row>
    <row r="49" ht="21" customHeight="1" spans="1:7">
      <c r="A49" s="166">
        <v>45</v>
      </c>
      <c r="B49" s="167" t="s">
        <v>435</v>
      </c>
      <c r="C49" s="172" t="s">
        <v>436</v>
      </c>
      <c r="D49" s="167" t="s">
        <v>404</v>
      </c>
      <c r="E49" s="172" t="s">
        <v>399</v>
      </c>
      <c r="F49" s="173">
        <v>14.79</v>
      </c>
    </row>
    <row r="50" ht="21" customHeight="1" spans="1:7">
      <c r="A50" s="166">
        <v>46</v>
      </c>
      <c r="B50" s="167" t="s">
        <v>437</v>
      </c>
      <c r="C50" s="172" t="s">
        <v>438</v>
      </c>
      <c r="D50" s="167" t="s">
        <v>439</v>
      </c>
      <c r="E50" s="172" t="s">
        <v>438</v>
      </c>
      <c r="F50" s="173">
        <v>84.51</v>
      </c>
    </row>
    <row r="51" ht="21" customHeight="1" spans="1:7">
      <c r="A51" s="166">
        <v>47</v>
      </c>
      <c r="B51" s="167" t="s">
        <v>437</v>
      </c>
      <c r="C51" s="172" t="s">
        <v>438</v>
      </c>
      <c r="D51" s="167" t="s">
        <v>404</v>
      </c>
      <c r="E51" s="172" t="s">
        <v>399</v>
      </c>
      <c r="F51" s="173">
        <v>13.07</v>
      </c>
    </row>
    <row r="52" ht="21" customHeight="1" spans="1:7">
      <c r="A52" s="166">
        <v>48</v>
      </c>
      <c r="B52" s="167" t="s">
        <v>440</v>
      </c>
      <c r="C52" s="172" t="s">
        <v>441</v>
      </c>
      <c r="D52" s="167" t="s">
        <v>402</v>
      </c>
      <c r="E52" s="172" t="s">
        <v>403</v>
      </c>
      <c r="F52" s="173">
        <v>815.47</v>
      </c>
    </row>
    <row r="53" ht="21" customHeight="1" spans="1:7">
      <c r="A53" s="166">
        <v>49</v>
      </c>
      <c r="B53" s="167" t="s">
        <v>440</v>
      </c>
      <c r="C53" s="172" t="s">
        <v>441</v>
      </c>
      <c r="D53" s="167" t="s">
        <v>404</v>
      </c>
      <c r="E53" s="172" t="s">
        <v>399</v>
      </c>
      <c r="F53" s="173">
        <v>31.94</v>
      </c>
    </row>
    <row r="54" ht="21" customHeight="1" spans="1:7">
      <c r="A54" s="166">
        <v>50</v>
      </c>
      <c r="B54" s="167" t="s">
        <v>442</v>
      </c>
      <c r="C54" s="172" t="s">
        <v>443</v>
      </c>
      <c r="D54" s="167" t="s">
        <v>444</v>
      </c>
      <c r="E54" s="172" t="s">
        <v>443</v>
      </c>
      <c r="F54" s="173">
        <v>29.33</v>
      </c>
    </row>
    <row r="55" ht="21" customHeight="1" spans="1:7">
      <c r="A55" s="166">
        <v>51</v>
      </c>
      <c r="B55" s="167" t="s">
        <v>442</v>
      </c>
      <c r="C55" s="172" t="s">
        <v>443</v>
      </c>
      <c r="D55" s="167" t="s">
        <v>404</v>
      </c>
      <c r="E55" s="172" t="s">
        <v>399</v>
      </c>
      <c r="F55" s="173">
        <v>27.27</v>
      </c>
    </row>
    <row r="56" ht="21" customHeight="1" spans="1:7">
      <c r="A56" s="166">
        <v>52</v>
      </c>
      <c r="B56" s="167" t="s">
        <v>445</v>
      </c>
      <c r="C56" s="172" t="s">
        <v>446</v>
      </c>
      <c r="D56" s="167"/>
      <c r="E56" s="172"/>
      <c r="F56" s="173">
        <f>SUM(F57:F62)</f>
        <v>3534.27</v>
      </c>
    </row>
    <row r="57" ht="21" customHeight="1" spans="1:7">
      <c r="A57" s="166">
        <v>53</v>
      </c>
      <c r="B57" s="167" t="s">
        <v>447</v>
      </c>
      <c r="C57" s="172" t="s">
        <v>448</v>
      </c>
      <c r="D57" s="167" t="s">
        <v>449</v>
      </c>
      <c r="E57" s="172" t="s">
        <v>450</v>
      </c>
      <c r="F57" s="173">
        <v>83.53</v>
      </c>
    </row>
    <row r="58" ht="21" customHeight="1" spans="1:7">
      <c r="A58" s="166">
        <v>54</v>
      </c>
      <c r="B58" s="167" t="s">
        <v>451</v>
      </c>
      <c r="C58" s="172" t="s">
        <v>452</v>
      </c>
      <c r="D58" s="167" t="s">
        <v>449</v>
      </c>
      <c r="E58" s="172" t="s">
        <v>450</v>
      </c>
      <c r="F58" s="173">
        <v>308.6</v>
      </c>
    </row>
    <row r="59" ht="21" customHeight="1" spans="1:7">
      <c r="A59" s="166">
        <v>55</v>
      </c>
      <c r="B59" s="167" t="s">
        <v>453</v>
      </c>
      <c r="C59" s="172" t="s">
        <v>454</v>
      </c>
      <c r="D59" s="167" t="s">
        <v>455</v>
      </c>
      <c r="E59" s="172" t="s">
        <v>456</v>
      </c>
      <c r="F59" s="173">
        <v>606</v>
      </c>
      <c r="G59" s="41">
        <v>600</v>
      </c>
    </row>
    <row r="60" ht="21" customHeight="1" spans="1:7">
      <c r="A60" s="166">
        <v>56</v>
      </c>
      <c r="B60" s="167" t="s">
        <v>457</v>
      </c>
      <c r="C60" s="172" t="s">
        <v>458</v>
      </c>
      <c r="D60" s="167" t="s">
        <v>455</v>
      </c>
      <c r="E60" s="172" t="s">
        <v>456</v>
      </c>
      <c r="F60" s="173">
        <v>2390</v>
      </c>
      <c r="G60" s="41">
        <v>2100</v>
      </c>
    </row>
    <row r="61" ht="21" customHeight="1" spans="1:7">
      <c r="A61" s="166">
        <v>57</v>
      </c>
      <c r="B61" s="174" t="s">
        <v>459</v>
      </c>
      <c r="C61" s="175" t="s">
        <v>460</v>
      </c>
      <c r="D61" s="174" t="s">
        <v>455</v>
      </c>
      <c r="E61" s="175" t="s">
        <v>456</v>
      </c>
      <c r="F61" s="176">
        <v>17.02</v>
      </c>
    </row>
    <row r="62" ht="21" customHeight="1" spans="1:7">
      <c r="A62" s="166">
        <v>58</v>
      </c>
      <c r="B62" s="177" t="s">
        <v>461</v>
      </c>
      <c r="C62" s="178" t="s">
        <v>462</v>
      </c>
      <c r="D62" s="177" t="s">
        <v>463</v>
      </c>
      <c r="E62" s="178" t="s">
        <v>462</v>
      </c>
      <c r="F62" s="179">
        <v>129.12</v>
      </c>
    </row>
    <row r="63" ht="21" customHeight="1" spans="1:7">
      <c r="A63" s="166">
        <v>59</v>
      </c>
      <c r="B63" s="180" t="s">
        <v>464</v>
      </c>
      <c r="C63" s="181" t="s">
        <v>465</v>
      </c>
      <c r="D63" s="182"/>
      <c r="E63" s="183"/>
      <c r="F63" s="182">
        <f>F64</f>
        <v>17630</v>
      </c>
    </row>
    <row r="64" ht="21" customHeight="1" spans="1:7">
      <c r="A64" s="166">
        <v>60</v>
      </c>
      <c r="B64" s="180" t="s">
        <v>466</v>
      </c>
      <c r="C64" s="181" t="s">
        <v>465</v>
      </c>
      <c r="D64" s="180" t="s">
        <v>467</v>
      </c>
      <c r="E64" s="183" t="s">
        <v>465</v>
      </c>
      <c r="F64" s="182">
        <v>17630</v>
      </c>
    </row>
  </sheetData>
  <mergeCells count="2">
    <mergeCell ref="A2:F2"/>
    <mergeCell ref="E3:F3"/>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64"/>
  <sheetViews>
    <sheetView workbookViewId="0">
      <selection activeCell="A2" sqref="A2:F2"/>
    </sheetView>
  </sheetViews>
  <sheetFormatPr defaultColWidth="9" defaultRowHeight="15.6"/>
  <cols>
    <col min="1" max="1" width="5.37962962962963" style="154" customWidth="1"/>
    <col min="2" max="2" width="13.5555555555556" style="41" customWidth="1"/>
    <col min="3" max="3" width="24.6296296296296" style="155" customWidth="1"/>
    <col min="4" max="4" width="10.75" style="156" customWidth="1"/>
    <col min="5" max="5" width="22" style="155" customWidth="1"/>
    <col min="6" max="6" width="12.75" style="157" customWidth="1"/>
    <col min="7" max="14" width="8.87962962962963" style="41" hidden="1" customWidth="1"/>
    <col min="15" max="16380" width="8.87962962962963" style="41"/>
    <col min="16381" max="16384" width="9" style="41"/>
  </cols>
  <sheetData>
    <row r="1" spans="1:11">
      <c r="A1" s="154" t="s">
        <v>468</v>
      </c>
    </row>
    <row r="2" ht="29.4" customHeight="1" spans="1:11">
      <c r="A2" s="43" t="s">
        <v>365</v>
      </c>
      <c r="B2" s="43"/>
      <c r="C2" s="158"/>
      <c r="D2" s="159"/>
      <c r="E2" s="158"/>
      <c r="F2" s="43"/>
    </row>
    <row r="3" ht="20.4" customHeight="1" spans="1:11">
      <c r="E3" s="160" t="s">
        <v>61</v>
      </c>
      <c r="F3" s="154"/>
    </row>
    <row r="4" ht="44" customHeight="1" spans="1:11">
      <c r="A4" s="161" t="s">
        <v>187</v>
      </c>
      <c r="B4" s="162" t="s">
        <v>366</v>
      </c>
      <c r="C4" s="161" t="s">
        <v>367</v>
      </c>
      <c r="D4" s="163" t="s">
        <v>368</v>
      </c>
      <c r="E4" s="164" t="s">
        <v>369</v>
      </c>
      <c r="F4" s="165" t="s">
        <v>161</v>
      </c>
    </row>
    <row r="5" ht="21" customHeight="1" spans="1:11">
      <c r="A5" s="166">
        <v>1</v>
      </c>
      <c r="B5" s="167"/>
      <c r="C5" s="168" t="s">
        <v>147</v>
      </c>
      <c r="D5" s="169"/>
      <c r="E5" s="170"/>
      <c r="F5" s="171">
        <f>SUM(F6,F26,F56,F63)</f>
        <v>116433.85</v>
      </c>
    </row>
    <row r="6" ht="21" customHeight="1" spans="1:11">
      <c r="A6" s="166">
        <v>2</v>
      </c>
      <c r="B6" s="167" t="s">
        <v>370</v>
      </c>
      <c r="C6" s="172" t="s">
        <v>371</v>
      </c>
      <c r="D6" s="167"/>
      <c r="E6" s="172"/>
      <c r="F6" s="173">
        <f>SUM(F7:F25)</f>
        <v>93226.28</v>
      </c>
    </row>
    <row r="7" ht="21" customHeight="1" spans="1:11">
      <c r="A7" s="166">
        <v>3</v>
      </c>
      <c r="B7" s="167" t="s">
        <v>372</v>
      </c>
      <c r="C7" s="172" t="s">
        <v>373</v>
      </c>
      <c r="D7" s="167" t="s">
        <v>374</v>
      </c>
      <c r="E7" s="172" t="s">
        <v>375</v>
      </c>
      <c r="F7" s="173">
        <v>10444.89</v>
      </c>
    </row>
    <row r="8" ht="21" customHeight="1" spans="1:11">
      <c r="A8" s="166">
        <v>4</v>
      </c>
      <c r="B8" s="167" t="s">
        <v>372</v>
      </c>
      <c r="C8" s="172" t="s">
        <v>373</v>
      </c>
      <c r="D8" s="167" t="s">
        <v>376</v>
      </c>
      <c r="E8" s="172" t="s">
        <v>371</v>
      </c>
      <c r="F8" s="173">
        <f>32748.57+8200+1+791</f>
        <v>41740.57</v>
      </c>
      <c r="G8" s="41">
        <v>3000</v>
      </c>
      <c r="H8" s="41">
        <v>1800</v>
      </c>
      <c r="I8" s="41">
        <v>3400</v>
      </c>
      <c r="J8" s="41">
        <v>1</v>
      </c>
      <c r="K8" s="41">
        <v>791</v>
      </c>
    </row>
    <row r="9" ht="21" customHeight="1" spans="1:11">
      <c r="A9" s="166">
        <v>5</v>
      </c>
      <c r="B9" s="167" t="s">
        <v>377</v>
      </c>
      <c r="C9" s="172" t="s">
        <v>378</v>
      </c>
      <c r="D9" s="167" t="s">
        <v>374</v>
      </c>
      <c r="E9" s="172" t="s">
        <v>375</v>
      </c>
      <c r="F9" s="173">
        <v>5761.16</v>
      </c>
    </row>
    <row r="10" ht="21" customHeight="1" spans="1:11">
      <c r="A10" s="166">
        <v>6</v>
      </c>
      <c r="B10" s="167" t="s">
        <v>377</v>
      </c>
      <c r="C10" s="172" t="s">
        <v>378</v>
      </c>
      <c r="D10" s="167" t="s">
        <v>376</v>
      </c>
      <c r="E10" s="172" t="s">
        <v>371</v>
      </c>
      <c r="F10" s="173">
        <v>2055.91</v>
      </c>
    </row>
    <row r="11" ht="21" customHeight="1" spans="1:11">
      <c r="A11" s="166">
        <v>7</v>
      </c>
      <c r="B11" s="167" t="s">
        <v>379</v>
      </c>
      <c r="C11" s="172" t="s">
        <v>380</v>
      </c>
      <c r="D11" s="167" t="s">
        <v>374</v>
      </c>
      <c r="E11" s="172" t="s">
        <v>375</v>
      </c>
      <c r="F11" s="173">
        <v>2200.27</v>
      </c>
    </row>
    <row r="12" ht="21" customHeight="1" spans="1:11">
      <c r="A12" s="166">
        <v>8</v>
      </c>
      <c r="B12" s="167" t="s">
        <v>379</v>
      </c>
      <c r="C12" s="172" t="s">
        <v>380</v>
      </c>
      <c r="D12" s="167" t="s">
        <v>376</v>
      </c>
      <c r="E12" s="172" t="s">
        <v>371</v>
      </c>
      <c r="F12" s="173">
        <v>2010.31</v>
      </c>
    </row>
    <row r="13" ht="21" customHeight="1" spans="1:11">
      <c r="A13" s="166">
        <v>9</v>
      </c>
      <c r="B13" s="167" t="s">
        <v>381</v>
      </c>
      <c r="C13" s="172" t="s">
        <v>382</v>
      </c>
      <c r="D13" s="167" t="s">
        <v>383</v>
      </c>
      <c r="E13" s="172" t="s">
        <v>384</v>
      </c>
      <c r="F13" s="173">
        <v>1772.53</v>
      </c>
    </row>
    <row r="14" ht="21" customHeight="1" spans="1:11">
      <c r="A14" s="166">
        <v>10</v>
      </c>
      <c r="B14" s="167" t="s">
        <v>381</v>
      </c>
      <c r="C14" s="172" t="s">
        <v>382</v>
      </c>
      <c r="D14" s="167" t="s">
        <v>376</v>
      </c>
      <c r="E14" s="172" t="s">
        <v>371</v>
      </c>
      <c r="F14" s="173">
        <v>6947.98</v>
      </c>
    </row>
    <row r="15" ht="21" customHeight="1" spans="1:11">
      <c r="A15" s="166">
        <v>11</v>
      </c>
      <c r="B15" s="167" t="s">
        <v>385</v>
      </c>
      <c r="C15" s="172" t="s">
        <v>386</v>
      </c>
      <c r="D15" s="167" t="s">
        <v>387</v>
      </c>
      <c r="E15" s="172" t="s">
        <v>388</v>
      </c>
      <c r="F15" s="173">
        <v>2683.8</v>
      </c>
    </row>
    <row r="16" ht="21" customHeight="1" spans="1:11">
      <c r="A16" s="166">
        <v>12</v>
      </c>
      <c r="B16" s="167" t="s">
        <v>385</v>
      </c>
      <c r="C16" s="172" t="s">
        <v>386</v>
      </c>
      <c r="D16" s="167" t="s">
        <v>376</v>
      </c>
      <c r="E16" s="172" t="s">
        <v>371</v>
      </c>
      <c r="F16" s="173">
        <v>6345.81</v>
      </c>
    </row>
    <row r="17" ht="21" customHeight="1" spans="1:6">
      <c r="A17" s="166">
        <v>13</v>
      </c>
      <c r="B17" s="167" t="s">
        <v>389</v>
      </c>
      <c r="C17" s="172" t="s">
        <v>390</v>
      </c>
      <c r="D17" s="167" t="s">
        <v>387</v>
      </c>
      <c r="E17" s="172" t="s">
        <v>388</v>
      </c>
      <c r="F17" s="173">
        <v>830.73</v>
      </c>
    </row>
    <row r="18" ht="21" customHeight="1" spans="1:6">
      <c r="A18" s="166">
        <v>14</v>
      </c>
      <c r="B18" s="167" t="s">
        <v>389</v>
      </c>
      <c r="C18" s="172" t="s">
        <v>390</v>
      </c>
      <c r="D18" s="167" t="s">
        <v>376</v>
      </c>
      <c r="E18" s="172" t="s">
        <v>371</v>
      </c>
      <c r="F18" s="173">
        <v>2431.84</v>
      </c>
    </row>
    <row r="19" ht="21" customHeight="1" spans="1:6">
      <c r="A19" s="166">
        <v>15</v>
      </c>
      <c r="B19" s="167" t="s">
        <v>391</v>
      </c>
      <c r="C19" s="172" t="s">
        <v>392</v>
      </c>
      <c r="D19" s="167" t="s">
        <v>387</v>
      </c>
      <c r="E19" s="172" t="s">
        <v>388</v>
      </c>
      <c r="F19" s="173">
        <v>128.57</v>
      </c>
    </row>
    <row r="20" ht="21" customHeight="1" spans="1:6">
      <c r="A20" s="166">
        <v>16</v>
      </c>
      <c r="B20" s="167" t="s">
        <v>391</v>
      </c>
      <c r="C20" s="172" t="s">
        <v>392</v>
      </c>
      <c r="D20" s="167" t="s">
        <v>376</v>
      </c>
      <c r="E20" s="172" t="s">
        <v>371</v>
      </c>
      <c r="F20" s="173">
        <v>47.85</v>
      </c>
    </row>
    <row r="21" ht="21" customHeight="1" spans="1:6">
      <c r="A21" s="166">
        <v>17</v>
      </c>
      <c r="B21" s="167" t="s">
        <v>393</v>
      </c>
      <c r="C21" s="172" t="s">
        <v>359</v>
      </c>
      <c r="D21" s="167" t="s">
        <v>394</v>
      </c>
      <c r="E21" s="172" t="s">
        <v>359</v>
      </c>
      <c r="F21" s="173">
        <v>1989.64</v>
      </c>
    </row>
    <row r="22" ht="21" customHeight="1" spans="1:6">
      <c r="A22" s="166">
        <v>18</v>
      </c>
      <c r="B22" s="167" t="s">
        <v>393</v>
      </c>
      <c r="C22" s="172" t="s">
        <v>359</v>
      </c>
      <c r="D22" s="167" t="s">
        <v>376</v>
      </c>
      <c r="E22" s="172" t="s">
        <v>371</v>
      </c>
      <c r="F22" s="173">
        <v>4483.51</v>
      </c>
    </row>
    <row r="23" ht="21" customHeight="1" spans="1:6">
      <c r="A23" s="166">
        <v>19</v>
      </c>
      <c r="B23" s="167" t="s">
        <v>395</v>
      </c>
      <c r="C23" s="172" t="s">
        <v>396</v>
      </c>
      <c r="D23" s="167" t="s">
        <v>383</v>
      </c>
      <c r="E23" s="172" t="s">
        <v>384</v>
      </c>
      <c r="F23" s="173">
        <v>1.46</v>
      </c>
    </row>
    <row r="24" ht="21" customHeight="1" spans="1:6">
      <c r="A24" s="166">
        <v>20</v>
      </c>
      <c r="B24" s="167" t="s">
        <v>397</v>
      </c>
      <c r="C24" s="172" t="s">
        <v>384</v>
      </c>
      <c r="D24" s="167" t="s">
        <v>383</v>
      </c>
      <c r="E24" s="172" t="s">
        <v>384</v>
      </c>
      <c r="F24" s="173">
        <v>688.43</v>
      </c>
    </row>
    <row r="25" ht="21" customHeight="1" spans="1:6">
      <c r="A25" s="166">
        <v>21</v>
      </c>
      <c r="B25" s="167" t="s">
        <v>397</v>
      </c>
      <c r="C25" s="172" t="s">
        <v>384</v>
      </c>
      <c r="D25" s="167" t="s">
        <v>376</v>
      </c>
      <c r="E25" s="172" t="s">
        <v>371</v>
      </c>
      <c r="F25" s="173">
        <v>661.02</v>
      </c>
    </row>
    <row r="26" ht="21" customHeight="1" spans="1:6">
      <c r="A26" s="166">
        <v>22</v>
      </c>
      <c r="B26" s="167" t="s">
        <v>398</v>
      </c>
      <c r="C26" s="172" t="s">
        <v>399</v>
      </c>
      <c r="D26" s="167"/>
      <c r="E26" s="172"/>
      <c r="F26" s="173">
        <f>SUM(F27:F55)</f>
        <v>2043.3</v>
      </c>
    </row>
    <row r="27" ht="21" customHeight="1" spans="1:6">
      <c r="A27" s="166">
        <v>23</v>
      </c>
      <c r="B27" s="167" t="s">
        <v>400</v>
      </c>
      <c r="C27" s="172" t="s">
        <v>401</v>
      </c>
      <c r="D27" s="167" t="s">
        <v>402</v>
      </c>
      <c r="E27" s="172" t="s">
        <v>403</v>
      </c>
      <c r="F27" s="173">
        <v>504.71</v>
      </c>
    </row>
    <row r="28" ht="21" customHeight="1" spans="1:6">
      <c r="A28" s="166">
        <v>24</v>
      </c>
      <c r="B28" s="167" t="s">
        <v>400</v>
      </c>
      <c r="C28" s="172" t="s">
        <v>401</v>
      </c>
      <c r="D28" s="167" t="s">
        <v>404</v>
      </c>
      <c r="E28" s="172" t="s">
        <v>399</v>
      </c>
      <c r="F28" s="173">
        <v>113.62</v>
      </c>
    </row>
    <row r="29" ht="21" customHeight="1" spans="1:6">
      <c r="A29" s="166">
        <v>25</v>
      </c>
      <c r="B29" s="167" t="s">
        <v>405</v>
      </c>
      <c r="C29" s="172" t="s">
        <v>406</v>
      </c>
      <c r="D29" s="167" t="s">
        <v>402</v>
      </c>
      <c r="E29" s="172" t="s">
        <v>403</v>
      </c>
      <c r="F29" s="173">
        <v>4.85</v>
      </c>
    </row>
    <row r="30" ht="21" customHeight="1" spans="1:6">
      <c r="A30" s="166">
        <v>26</v>
      </c>
      <c r="B30" s="167" t="s">
        <v>405</v>
      </c>
      <c r="C30" s="172" t="s">
        <v>406</v>
      </c>
      <c r="D30" s="167" t="s">
        <v>404</v>
      </c>
      <c r="E30" s="172" t="s">
        <v>399</v>
      </c>
      <c r="F30" s="173">
        <v>1</v>
      </c>
    </row>
    <row r="31" ht="21" customHeight="1" spans="1:6">
      <c r="A31" s="166">
        <v>27</v>
      </c>
      <c r="B31" s="167" t="s">
        <v>407</v>
      </c>
      <c r="C31" s="172" t="s">
        <v>408</v>
      </c>
      <c r="D31" s="167" t="s">
        <v>402</v>
      </c>
      <c r="E31" s="172" t="s">
        <v>403</v>
      </c>
      <c r="F31" s="173">
        <v>40.93</v>
      </c>
    </row>
    <row r="32" ht="21" customHeight="1" spans="1:6">
      <c r="A32" s="166">
        <v>28</v>
      </c>
      <c r="B32" s="167" t="s">
        <v>407</v>
      </c>
      <c r="C32" s="172" t="s">
        <v>408</v>
      </c>
      <c r="D32" s="167" t="s">
        <v>404</v>
      </c>
      <c r="E32" s="172" t="s">
        <v>399</v>
      </c>
      <c r="F32" s="173">
        <v>5.3</v>
      </c>
    </row>
    <row r="33" ht="21" customHeight="1" spans="1:6">
      <c r="A33" s="166">
        <v>29</v>
      </c>
      <c r="B33" s="167" t="s">
        <v>409</v>
      </c>
      <c r="C33" s="172" t="s">
        <v>410</v>
      </c>
      <c r="D33" s="167" t="s">
        <v>402</v>
      </c>
      <c r="E33" s="172" t="s">
        <v>403</v>
      </c>
      <c r="F33" s="173">
        <v>126.29</v>
      </c>
    </row>
    <row r="34" ht="21" customHeight="1" spans="1:6">
      <c r="A34" s="166">
        <v>30</v>
      </c>
      <c r="B34" s="167" t="s">
        <v>409</v>
      </c>
      <c r="C34" s="172" t="s">
        <v>410</v>
      </c>
      <c r="D34" s="167" t="s">
        <v>404</v>
      </c>
      <c r="E34" s="172" t="s">
        <v>399</v>
      </c>
      <c r="F34" s="173">
        <v>17.13</v>
      </c>
    </row>
    <row r="35" ht="21" customHeight="1" spans="1:6">
      <c r="A35" s="166">
        <v>31</v>
      </c>
      <c r="B35" s="167" t="s">
        <v>411</v>
      </c>
      <c r="C35" s="172" t="s">
        <v>412</v>
      </c>
      <c r="D35" s="167" t="s">
        <v>402</v>
      </c>
      <c r="E35" s="172" t="s">
        <v>403</v>
      </c>
      <c r="F35" s="173">
        <v>7.94</v>
      </c>
    </row>
    <row r="36" ht="21" customHeight="1" spans="1:6">
      <c r="A36" s="166">
        <v>32</v>
      </c>
      <c r="B36" s="167" t="s">
        <v>411</v>
      </c>
      <c r="C36" s="172" t="s">
        <v>412</v>
      </c>
      <c r="D36" s="167" t="s">
        <v>404</v>
      </c>
      <c r="E36" s="172" t="s">
        <v>399</v>
      </c>
      <c r="F36" s="173">
        <v>4.21</v>
      </c>
    </row>
    <row r="37" ht="21" customHeight="1" spans="1:6">
      <c r="A37" s="166">
        <v>33</v>
      </c>
      <c r="B37" s="167" t="s">
        <v>413</v>
      </c>
      <c r="C37" s="172" t="s">
        <v>414</v>
      </c>
      <c r="D37" s="167" t="s">
        <v>402</v>
      </c>
      <c r="E37" s="172" t="s">
        <v>403</v>
      </c>
      <c r="F37" s="173">
        <v>4.32</v>
      </c>
    </row>
    <row r="38" ht="21" customHeight="1" spans="1:6">
      <c r="A38" s="166">
        <v>34</v>
      </c>
      <c r="B38" s="167" t="s">
        <v>415</v>
      </c>
      <c r="C38" s="172" t="s">
        <v>416</v>
      </c>
      <c r="D38" s="167" t="s">
        <v>402</v>
      </c>
      <c r="E38" s="172" t="s">
        <v>403</v>
      </c>
      <c r="F38" s="173">
        <v>6.6</v>
      </c>
    </row>
    <row r="39" ht="21" customHeight="1" spans="1:6">
      <c r="A39" s="166">
        <v>35</v>
      </c>
      <c r="B39" s="167" t="s">
        <v>417</v>
      </c>
      <c r="C39" s="172" t="s">
        <v>418</v>
      </c>
      <c r="D39" s="167" t="s">
        <v>402</v>
      </c>
      <c r="E39" s="172" t="s">
        <v>403</v>
      </c>
      <c r="F39" s="173">
        <v>78.57</v>
      </c>
    </row>
    <row r="40" ht="21" customHeight="1" spans="1:6">
      <c r="A40" s="166">
        <v>36</v>
      </c>
      <c r="B40" s="167" t="s">
        <v>417</v>
      </c>
      <c r="C40" s="172" t="s">
        <v>418</v>
      </c>
      <c r="D40" s="167" t="s">
        <v>404</v>
      </c>
      <c r="E40" s="172" t="s">
        <v>399</v>
      </c>
      <c r="F40" s="173">
        <v>30.11</v>
      </c>
    </row>
    <row r="41" ht="21" customHeight="1" spans="1:6">
      <c r="A41" s="166">
        <v>37</v>
      </c>
      <c r="B41" s="167" t="s">
        <v>419</v>
      </c>
      <c r="C41" s="172" t="s">
        <v>420</v>
      </c>
      <c r="D41" s="167" t="s">
        <v>421</v>
      </c>
      <c r="E41" s="172" t="s">
        <v>420</v>
      </c>
      <c r="F41" s="173">
        <v>8.4</v>
      </c>
    </row>
    <row r="42" ht="21" customHeight="1" spans="1:6">
      <c r="A42" s="166">
        <v>38</v>
      </c>
      <c r="B42" s="167" t="s">
        <v>419</v>
      </c>
      <c r="C42" s="172" t="s">
        <v>420</v>
      </c>
      <c r="D42" s="167" t="s">
        <v>404</v>
      </c>
      <c r="E42" s="172" t="s">
        <v>399</v>
      </c>
      <c r="F42" s="173">
        <v>2.65</v>
      </c>
    </row>
    <row r="43" ht="21" customHeight="1" spans="1:6">
      <c r="A43" s="166">
        <v>39</v>
      </c>
      <c r="B43" s="167" t="s">
        <v>422</v>
      </c>
      <c r="C43" s="172" t="s">
        <v>423</v>
      </c>
      <c r="D43" s="167" t="s">
        <v>424</v>
      </c>
      <c r="E43" s="172" t="s">
        <v>423</v>
      </c>
      <c r="F43" s="173">
        <v>11.22</v>
      </c>
    </row>
    <row r="44" ht="21" customHeight="1" spans="1:6">
      <c r="A44" s="166">
        <v>40</v>
      </c>
      <c r="B44" s="167" t="s">
        <v>425</v>
      </c>
      <c r="C44" s="172" t="s">
        <v>426</v>
      </c>
      <c r="D44" s="167" t="s">
        <v>427</v>
      </c>
      <c r="E44" s="172" t="s">
        <v>426</v>
      </c>
      <c r="F44" s="173">
        <v>1.7</v>
      </c>
    </row>
    <row r="45" ht="21" customHeight="1" spans="1:6">
      <c r="A45" s="166">
        <v>41</v>
      </c>
      <c r="B45" s="167" t="s">
        <v>428</v>
      </c>
      <c r="C45" s="172" t="s">
        <v>429</v>
      </c>
      <c r="D45" s="167" t="s">
        <v>430</v>
      </c>
      <c r="E45" s="172" t="s">
        <v>429</v>
      </c>
      <c r="F45" s="173">
        <v>10.39</v>
      </c>
    </row>
    <row r="46" ht="21" customHeight="1" spans="1:6">
      <c r="A46" s="166">
        <v>42</v>
      </c>
      <c r="B46" s="167" t="s">
        <v>431</v>
      </c>
      <c r="C46" s="172" t="s">
        <v>432</v>
      </c>
      <c r="D46" s="167" t="s">
        <v>433</v>
      </c>
      <c r="E46" s="172" t="s">
        <v>434</v>
      </c>
      <c r="F46" s="173">
        <v>2.5</v>
      </c>
    </row>
    <row r="47" ht="21" customHeight="1" spans="1:6">
      <c r="A47" s="166">
        <v>43</v>
      </c>
      <c r="B47" s="167" t="s">
        <v>431</v>
      </c>
      <c r="C47" s="172" t="s">
        <v>432</v>
      </c>
      <c r="D47" s="167" t="s">
        <v>404</v>
      </c>
      <c r="E47" s="172" t="s">
        <v>399</v>
      </c>
      <c r="F47" s="173">
        <v>1.08</v>
      </c>
    </row>
    <row r="48" ht="21" customHeight="1" spans="1:6">
      <c r="A48" s="166">
        <v>44</v>
      </c>
      <c r="B48" s="167" t="s">
        <v>435</v>
      </c>
      <c r="C48" s="172" t="s">
        <v>436</v>
      </c>
      <c r="D48" s="167" t="s">
        <v>402</v>
      </c>
      <c r="E48" s="172" t="s">
        <v>403</v>
      </c>
      <c r="F48" s="173">
        <v>43.4</v>
      </c>
    </row>
    <row r="49" ht="21" customHeight="1" spans="1:7">
      <c r="A49" s="166">
        <v>45</v>
      </c>
      <c r="B49" s="167" t="s">
        <v>435</v>
      </c>
      <c r="C49" s="172" t="s">
        <v>436</v>
      </c>
      <c r="D49" s="167" t="s">
        <v>404</v>
      </c>
      <c r="E49" s="172" t="s">
        <v>399</v>
      </c>
      <c r="F49" s="173">
        <v>14.79</v>
      </c>
    </row>
    <row r="50" ht="21" customHeight="1" spans="1:7">
      <c r="A50" s="166">
        <v>46</v>
      </c>
      <c r="B50" s="167" t="s">
        <v>437</v>
      </c>
      <c r="C50" s="172" t="s">
        <v>438</v>
      </c>
      <c r="D50" s="167" t="s">
        <v>439</v>
      </c>
      <c r="E50" s="172" t="s">
        <v>438</v>
      </c>
      <c r="F50" s="173">
        <v>84.51</v>
      </c>
    </row>
    <row r="51" ht="21" customHeight="1" spans="1:7">
      <c r="A51" s="166">
        <v>47</v>
      </c>
      <c r="B51" s="167" t="s">
        <v>437</v>
      </c>
      <c r="C51" s="172" t="s">
        <v>438</v>
      </c>
      <c r="D51" s="167" t="s">
        <v>404</v>
      </c>
      <c r="E51" s="172" t="s">
        <v>399</v>
      </c>
      <c r="F51" s="173">
        <v>13.07</v>
      </c>
    </row>
    <row r="52" ht="21" customHeight="1" spans="1:7">
      <c r="A52" s="166">
        <v>48</v>
      </c>
      <c r="B52" s="167" t="s">
        <v>440</v>
      </c>
      <c r="C52" s="172" t="s">
        <v>441</v>
      </c>
      <c r="D52" s="167" t="s">
        <v>402</v>
      </c>
      <c r="E52" s="172" t="s">
        <v>403</v>
      </c>
      <c r="F52" s="173">
        <v>815.47</v>
      </c>
    </row>
    <row r="53" ht="21" customHeight="1" spans="1:7">
      <c r="A53" s="166">
        <v>49</v>
      </c>
      <c r="B53" s="167" t="s">
        <v>440</v>
      </c>
      <c r="C53" s="172" t="s">
        <v>441</v>
      </c>
      <c r="D53" s="167" t="s">
        <v>404</v>
      </c>
      <c r="E53" s="172" t="s">
        <v>399</v>
      </c>
      <c r="F53" s="173">
        <v>31.94</v>
      </c>
    </row>
    <row r="54" ht="21" customHeight="1" spans="1:7">
      <c r="A54" s="166">
        <v>50</v>
      </c>
      <c r="B54" s="167" t="s">
        <v>442</v>
      </c>
      <c r="C54" s="172" t="s">
        <v>443</v>
      </c>
      <c r="D54" s="167" t="s">
        <v>444</v>
      </c>
      <c r="E54" s="172" t="s">
        <v>443</v>
      </c>
      <c r="F54" s="173">
        <v>29.33</v>
      </c>
    </row>
    <row r="55" ht="21" customHeight="1" spans="1:7">
      <c r="A55" s="166">
        <v>51</v>
      </c>
      <c r="B55" s="167" t="s">
        <v>442</v>
      </c>
      <c r="C55" s="172" t="s">
        <v>443</v>
      </c>
      <c r="D55" s="167" t="s">
        <v>404</v>
      </c>
      <c r="E55" s="172" t="s">
        <v>399</v>
      </c>
      <c r="F55" s="173">
        <v>27.27</v>
      </c>
    </row>
    <row r="56" ht="21" customHeight="1" spans="1:7">
      <c r="A56" s="166">
        <v>52</v>
      </c>
      <c r="B56" s="167" t="s">
        <v>445</v>
      </c>
      <c r="C56" s="172" t="s">
        <v>446</v>
      </c>
      <c r="D56" s="167"/>
      <c r="E56" s="172"/>
      <c r="F56" s="173">
        <f>SUM(F57:F62)</f>
        <v>3534.27</v>
      </c>
    </row>
    <row r="57" ht="21" customHeight="1" spans="1:7">
      <c r="A57" s="166">
        <v>53</v>
      </c>
      <c r="B57" s="167" t="s">
        <v>447</v>
      </c>
      <c r="C57" s="172" t="s">
        <v>448</v>
      </c>
      <c r="D57" s="167" t="s">
        <v>449</v>
      </c>
      <c r="E57" s="172" t="s">
        <v>450</v>
      </c>
      <c r="F57" s="173">
        <v>83.53</v>
      </c>
    </row>
    <row r="58" ht="21" customHeight="1" spans="1:7">
      <c r="A58" s="166">
        <v>54</v>
      </c>
      <c r="B58" s="167" t="s">
        <v>451</v>
      </c>
      <c r="C58" s="172" t="s">
        <v>452</v>
      </c>
      <c r="D58" s="167" t="s">
        <v>449</v>
      </c>
      <c r="E58" s="172" t="s">
        <v>450</v>
      </c>
      <c r="F58" s="173">
        <v>308.6</v>
      </c>
    </row>
    <row r="59" ht="21" customHeight="1" spans="1:7">
      <c r="A59" s="166">
        <v>55</v>
      </c>
      <c r="B59" s="167" t="s">
        <v>453</v>
      </c>
      <c r="C59" s="172" t="s">
        <v>454</v>
      </c>
      <c r="D59" s="167" t="s">
        <v>455</v>
      </c>
      <c r="E59" s="172" t="s">
        <v>456</v>
      </c>
      <c r="F59" s="173">
        <v>606</v>
      </c>
      <c r="G59" s="41">
        <v>600</v>
      </c>
    </row>
    <row r="60" ht="21" customHeight="1" spans="1:7">
      <c r="A60" s="166">
        <v>56</v>
      </c>
      <c r="B60" s="167" t="s">
        <v>457</v>
      </c>
      <c r="C60" s="172" t="s">
        <v>458</v>
      </c>
      <c r="D60" s="167" t="s">
        <v>455</v>
      </c>
      <c r="E60" s="172" t="s">
        <v>456</v>
      </c>
      <c r="F60" s="173">
        <v>2390</v>
      </c>
      <c r="G60" s="41">
        <v>2100</v>
      </c>
    </row>
    <row r="61" ht="21" customHeight="1" spans="1:7">
      <c r="A61" s="166">
        <v>57</v>
      </c>
      <c r="B61" s="174" t="s">
        <v>459</v>
      </c>
      <c r="C61" s="175" t="s">
        <v>460</v>
      </c>
      <c r="D61" s="174" t="s">
        <v>455</v>
      </c>
      <c r="E61" s="175" t="s">
        <v>456</v>
      </c>
      <c r="F61" s="176">
        <v>17.02</v>
      </c>
    </row>
    <row r="62" ht="21" customHeight="1" spans="1:7">
      <c r="A62" s="166">
        <v>58</v>
      </c>
      <c r="B62" s="177" t="s">
        <v>461</v>
      </c>
      <c r="C62" s="178" t="s">
        <v>462</v>
      </c>
      <c r="D62" s="177" t="s">
        <v>463</v>
      </c>
      <c r="E62" s="178" t="s">
        <v>462</v>
      </c>
      <c r="F62" s="179">
        <v>129.12</v>
      </c>
    </row>
    <row r="63" ht="21" customHeight="1" spans="1:7">
      <c r="A63" s="166">
        <v>59</v>
      </c>
      <c r="B63" s="180" t="s">
        <v>464</v>
      </c>
      <c r="C63" s="181" t="s">
        <v>465</v>
      </c>
      <c r="D63" s="182"/>
      <c r="E63" s="183"/>
      <c r="F63" s="182">
        <f>F64</f>
        <v>17630</v>
      </c>
    </row>
    <row r="64" ht="21" customHeight="1" spans="1:7">
      <c r="A64" s="166">
        <v>60</v>
      </c>
      <c r="B64" s="180" t="s">
        <v>466</v>
      </c>
      <c r="C64" s="181" t="s">
        <v>465</v>
      </c>
      <c r="D64" s="180" t="s">
        <v>467</v>
      </c>
      <c r="E64" s="183" t="s">
        <v>465</v>
      </c>
      <c r="F64" s="182">
        <v>17630</v>
      </c>
    </row>
  </sheetData>
  <mergeCells count="2">
    <mergeCell ref="A2:F2"/>
    <mergeCell ref="E3:F3"/>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K12" sqref="K12"/>
    </sheetView>
  </sheetViews>
  <sheetFormatPr defaultColWidth="9" defaultRowHeight="14.4"/>
  <cols>
    <col min="1" max="1" width="57.5" customWidth="1"/>
    <col min="2" max="2" width="10.3796296296296" customWidth="1"/>
    <col min="3" max="9" width="7.37962962962963" customWidth="1"/>
  </cols>
  <sheetData>
    <row r="1" ht="15.6" spans="1:9">
      <c r="A1" s="67" t="s">
        <v>469</v>
      </c>
      <c r="B1" s="67"/>
      <c r="C1" s="67"/>
      <c r="D1" s="67"/>
      <c r="E1" s="67"/>
      <c r="F1" s="67"/>
      <c r="G1" s="67"/>
      <c r="H1" s="67"/>
      <c r="I1" s="67"/>
    </row>
    <row r="2" ht="17.4" spans="1:9">
      <c r="A2" s="70" t="s">
        <v>470</v>
      </c>
      <c r="B2" s="70"/>
      <c r="C2" s="70"/>
      <c r="D2" s="70"/>
      <c r="E2" s="70"/>
      <c r="F2" s="70"/>
      <c r="G2" s="70"/>
      <c r="H2" s="70"/>
      <c r="I2" s="70"/>
    </row>
    <row r="3" ht="15.6" spans="1:9">
      <c r="A3" s="67"/>
      <c r="B3" s="67"/>
      <c r="C3" s="67"/>
      <c r="D3" s="67"/>
      <c r="E3" s="67"/>
      <c r="F3" s="67"/>
      <c r="G3" s="67"/>
      <c r="H3" s="153" t="s">
        <v>61</v>
      </c>
      <c r="I3" s="153"/>
    </row>
    <row r="4" ht="25" customHeight="1" spans="1:9">
      <c r="A4" s="72" t="s">
        <v>118</v>
      </c>
      <c r="B4" s="73" t="s">
        <v>147</v>
      </c>
      <c r="C4" s="63" t="s">
        <v>471</v>
      </c>
      <c r="D4" s="63"/>
      <c r="E4" s="63"/>
      <c r="F4" s="63"/>
      <c r="G4" s="63"/>
      <c r="H4" s="63"/>
      <c r="I4" s="63"/>
    </row>
    <row r="5" ht="25" customHeight="1" spans="1:9">
      <c r="A5" s="72"/>
      <c r="B5" s="73"/>
      <c r="C5" s="63" t="s">
        <v>472</v>
      </c>
      <c r="D5" s="63" t="s">
        <v>473</v>
      </c>
      <c r="E5" s="63" t="s">
        <v>474</v>
      </c>
      <c r="F5" s="63" t="s">
        <v>475</v>
      </c>
      <c r="G5" s="63" t="s">
        <v>476</v>
      </c>
      <c r="H5" s="63" t="s">
        <v>477</v>
      </c>
      <c r="I5" s="63" t="s">
        <v>478</v>
      </c>
    </row>
    <row r="6" ht="25" customHeight="1" spans="1:9">
      <c r="A6" s="117" t="s">
        <v>120</v>
      </c>
      <c r="B6" s="107">
        <v>3107</v>
      </c>
      <c r="C6" s="64"/>
      <c r="D6" s="64"/>
      <c r="E6" s="64"/>
      <c r="F6" s="64"/>
      <c r="G6" s="64"/>
      <c r="H6" s="64"/>
      <c r="I6" s="64"/>
    </row>
    <row r="7" ht="25" customHeight="1" spans="1:9">
      <c r="A7" s="117" t="s">
        <v>121</v>
      </c>
      <c r="B7" s="107">
        <f>SUM(B8:B12)</f>
        <v>121978</v>
      </c>
      <c r="C7" s="64"/>
      <c r="D7" s="64"/>
      <c r="E7" s="64"/>
      <c r="F7" s="64"/>
      <c r="G7" s="64"/>
      <c r="H7" s="64"/>
      <c r="I7" s="64"/>
    </row>
    <row r="8" ht="25" customHeight="1" spans="1:9">
      <c r="A8" s="149" t="s">
        <v>122</v>
      </c>
      <c r="B8" s="76">
        <v>88827</v>
      </c>
      <c r="C8" s="64"/>
      <c r="D8" s="64"/>
      <c r="E8" s="64"/>
      <c r="F8" s="64"/>
      <c r="G8" s="64"/>
      <c r="H8" s="64"/>
      <c r="I8" s="64"/>
    </row>
    <row r="9" ht="25" customHeight="1" spans="1:9">
      <c r="A9" s="149" t="s">
        <v>123</v>
      </c>
      <c r="B9" s="76">
        <v>11017</v>
      </c>
      <c r="C9" s="64"/>
      <c r="D9" s="64"/>
      <c r="E9" s="64"/>
      <c r="F9" s="64"/>
      <c r="G9" s="64"/>
      <c r="H9" s="64"/>
      <c r="I9" s="64"/>
    </row>
    <row r="10" ht="25" customHeight="1" spans="1:9">
      <c r="A10" s="149" t="s">
        <v>124</v>
      </c>
      <c r="B10" s="76">
        <v>1555</v>
      </c>
      <c r="C10" s="64"/>
      <c r="D10" s="64"/>
      <c r="E10" s="64"/>
      <c r="F10" s="64"/>
      <c r="G10" s="64"/>
      <c r="H10" s="64"/>
      <c r="I10" s="64"/>
    </row>
    <row r="11" ht="25" customHeight="1" spans="1:9">
      <c r="A11" s="149" t="s">
        <v>125</v>
      </c>
      <c r="B11" s="76">
        <v>17888</v>
      </c>
      <c r="C11" s="64"/>
      <c r="D11" s="64"/>
      <c r="E11" s="64"/>
      <c r="F11" s="64"/>
      <c r="G11" s="64"/>
      <c r="H11" s="64"/>
      <c r="I11" s="64"/>
    </row>
    <row r="12" ht="25" customHeight="1" spans="1:9">
      <c r="A12" s="149" t="s">
        <v>126</v>
      </c>
      <c r="B12" s="76">
        <v>2691</v>
      </c>
      <c r="C12" s="64"/>
      <c r="D12" s="64"/>
      <c r="E12" s="64"/>
      <c r="F12" s="64"/>
      <c r="G12" s="64"/>
      <c r="H12" s="64"/>
      <c r="I12" s="64"/>
    </row>
    <row r="13" ht="25" customHeight="1" spans="1:9">
      <c r="A13" s="117" t="s">
        <v>479</v>
      </c>
      <c r="B13" s="107">
        <v>31697</v>
      </c>
      <c r="C13" s="64"/>
      <c r="D13" s="64"/>
      <c r="E13" s="64"/>
      <c r="F13" s="64"/>
      <c r="G13" s="64"/>
      <c r="H13" s="64"/>
      <c r="I13" s="64"/>
    </row>
    <row r="14" ht="25" customHeight="1" spans="1:9">
      <c r="A14" s="82" t="s">
        <v>129</v>
      </c>
      <c r="B14" s="107">
        <f>B13+B7+B6</f>
        <v>156782</v>
      </c>
      <c r="C14" s="64"/>
      <c r="D14" s="64"/>
      <c r="E14" s="64"/>
      <c r="F14" s="64"/>
      <c r="G14" s="64"/>
      <c r="H14" s="64"/>
      <c r="I14" s="64"/>
    </row>
    <row r="15" ht="25" customHeight="1" spans="1:9">
      <c r="A15" s="150" t="s">
        <v>480</v>
      </c>
      <c r="B15" s="150"/>
      <c r="C15" s="150"/>
      <c r="D15" s="150"/>
      <c r="E15" s="150"/>
      <c r="F15" s="150"/>
      <c r="G15" s="150"/>
      <c r="H15" s="150"/>
      <c r="I15" s="150"/>
    </row>
  </sheetData>
  <mergeCells count="6">
    <mergeCell ref="A2:I2"/>
    <mergeCell ref="H3:I3"/>
    <mergeCell ref="C4:I4"/>
    <mergeCell ref="A15:I15"/>
    <mergeCell ref="A4:A5"/>
    <mergeCell ref="B4:B5"/>
  </mergeCells>
  <pageMargins left="0.751388888888889" right="0.751388888888889" top="1" bottom="1"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5"/>
  <sheetViews>
    <sheetView workbookViewId="0">
      <selection activeCell="F15" sqref="F15"/>
    </sheetView>
  </sheetViews>
  <sheetFormatPr defaultColWidth="9" defaultRowHeight="14.4" outlineLevelCol="3"/>
  <cols>
    <col min="1" max="1" width="19.3796296296296" customWidth="1"/>
    <col min="2" max="2" width="8.62962962962963" customWidth="1"/>
    <col min="3" max="3" width="17" customWidth="1"/>
    <col min="4" max="4" width="20.25" customWidth="1"/>
  </cols>
  <sheetData>
    <row r="1" ht="25" customHeight="1" spans="1:4">
      <c r="A1" s="67" t="s">
        <v>481</v>
      </c>
      <c r="B1" s="67"/>
      <c r="C1" s="67"/>
      <c r="D1" s="67"/>
    </row>
    <row r="2" ht="25" customHeight="1" spans="1:4">
      <c r="A2" s="70" t="s">
        <v>482</v>
      </c>
      <c r="B2" s="70"/>
      <c r="C2" s="70"/>
      <c r="D2" s="70"/>
    </row>
    <row r="3" ht="25" customHeight="1" spans="1:4">
      <c r="A3" s="67"/>
      <c r="B3" s="67"/>
      <c r="C3" s="148" t="s">
        <v>61</v>
      </c>
      <c r="D3" s="148"/>
    </row>
    <row r="4" ht="25" customHeight="1" spans="1:4">
      <c r="A4" s="72" t="s">
        <v>118</v>
      </c>
      <c r="B4" s="73" t="s">
        <v>147</v>
      </c>
      <c r="C4" s="152" t="s">
        <v>483</v>
      </c>
      <c r="D4" s="152" t="s">
        <v>484</v>
      </c>
    </row>
    <row r="5" ht="25" customHeight="1" spans="1:4">
      <c r="A5" s="72"/>
      <c r="B5" s="73"/>
      <c r="C5" s="152"/>
      <c r="D5" s="152"/>
    </row>
    <row r="6" ht="25" customHeight="1" spans="1:4">
      <c r="A6" s="117" t="s">
        <v>162</v>
      </c>
      <c r="B6" s="107"/>
      <c r="C6" s="64"/>
      <c r="D6" s="64"/>
    </row>
    <row r="7" ht="25" customHeight="1" spans="1:4">
      <c r="A7" s="117" t="s">
        <v>189</v>
      </c>
      <c r="B7" s="107"/>
      <c r="C7" s="64"/>
      <c r="D7" s="64"/>
    </row>
    <row r="8" ht="25" customHeight="1" spans="1:4">
      <c r="A8" s="149" t="s">
        <v>190</v>
      </c>
      <c r="B8" s="76"/>
      <c r="C8" s="64"/>
      <c r="D8" s="64"/>
    </row>
    <row r="9" ht="25" customHeight="1" spans="1:4">
      <c r="A9" s="149" t="s">
        <v>485</v>
      </c>
      <c r="B9" s="76"/>
      <c r="C9" s="64"/>
      <c r="D9" s="64"/>
    </row>
    <row r="10" ht="25" customHeight="1" spans="1:4">
      <c r="A10" s="149" t="s">
        <v>191</v>
      </c>
      <c r="B10" s="76"/>
      <c r="C10" s="64"/>
      <c r="D10" s="64"/>
    </row>
    <row r="11" ht="25" customHeight="1" spans="1:4">
      <c r="A11" s="149" t="s">
        <v>486</v>
      </c>
      <c r="B11" s="76"/>
      <c r="C11" s="64"/>
      <c r="D11" s="64"/>
    </row>
    <row r="12" ht="25" customHeight="1" spans="1:4">
      <c r="A12" s="149" t="s">
        <v>486</v>
      </c>
      <c r="B12" s="76"/>
      <c r="C12" s="64"/>
      <c r="D12" s="64"/>
    </row>
    <row r="13" ht="25" customHeight="1" spans="1:4">
      <c r="A13" s="149" t="s">
        <v>486</v>
      </c>
      <c r="B13" s="107"/>
      <c r="C13" s="64"/>
      <c r="D13" s="64"/>
    </row>
    <row r="14" ht="25" customHeight="1" spans="1:4">
      <c r="A14" s="82" t="s">
        <v>487</v>
      </c>
      <c r="B14" s="107"/>
      <c r="C14" s="64"/>
      <c r="D14" s="64"/>
    </row>
    <row r="15" s="151" customFormat="1" ht="57" customHeight="1" spans="1:4">
      <c r="A15" s="65" t="s">
        <v>488</v>
      </c>
      <c r="B15" s="65"/>
      <c r="C15" s="65"/>
      <c r="D15" s="65"/>
    </row>
  </sheetData>
  <mergeCells count="7">
    <mergeCell ref="A2:D2"/>
    <mergeCell ref="C3:D3"/>
    <mergeCell ref="A15:D15"/>
    <mergeCell ref="A4:A5"/>
    <mergeCell ref="B4:B5"/>
    <mergeCell ref="C4:C5"/>
    <mergeCell ref="D4:D5"/>
  </mergeCells>
  <printOptions horizontalCentered="1"/>
  <pageMargins left="0.751388888888889" right="0.751388888888889" top="1" bottom="1"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6"/>
  <sheetViews>
    <sheetView workbookViewId="0">
      <selection activeCell="C9" sqref="C9"/>
    </sheetView>
  </sheetViews>
  <sheetFormatPr defaultColWidth="9" defaultRowHeight="15.6"/>
  <cols>
    <col min="1" max="1" width="58.5555555555556" style="67" customWidth="1"/>
    <col min="2" max="2" width="13" style="67" customWidth="1"/>
    <col min="3" max="8" width="8.87962962962963" style="67"/>
    <col min="9" max="9" width="8.21296296296296" style="67" customWidth="1"/>
    <col min="10" max="16384" width="8.87962962962963" style="67"/>
  </cols>
  <sheetData>
    <row r="1" spans="1:9">
      <c r="A1" s="67" t="s">
        <v>489</v>
      </c>
    </row>
    <row r="2" ht="29.4" customHeight="1" spans="1:9">
      <c r="A2" s="70" t="s">
        <v>490</v>
      </c>
      <c r="B2" s="70"/>
      <c r="C2" s="70"/>
      <c r="D2" s="70"/>
      <c r="E2" s="70"/>
      <c r="F2" s="70"/>
      <c r="G2" s="70"/>
      <c r="H2" s="70"/>
      <c r="I2" s="70"/>
    </row>
    <row r="3" ht="27" customHeight="1" spans="1:9">
      <c r="H3" s="148" t="s">
        <v>61</v>
      </c>
      <c r="I3" s="148"/>
    </row>
    <row r="4" ht="27" customHeight="1" spans="1:9">
      <c r="A4" s="72" t="s">
        <v>118</v>
      </c>
      <c r="B4" s="73" t="s">
        <v>147</v>
      </c>
      <c r="C4" s="63" t="s">
        <v>491</v>
      </c>
      <c r="D4" s="63"/>
      <c r="E4" s="63"/>
      <c r="F4" s="63"/>
      <c r="G4" s="63"/>
      <c r="H4" s="63"/>
      <c r="I4" s="63"/>
    </row>
    <row r="5" ht="28.05" customHeight="1" spans="1:9">
      <c r="A5" s="72"/>
      <c r="B5" s="73"/>
      <c r="C5" s="63" t="s">
        <v>472</v>
      </c>
      <c r="D5" s="63" t="s">
        <v>473</v>
      </c>
      <c r="E5" s="63" t="s">
        <v>474</v>
      </c>
      <c r="F5" s="63" t="s">
        <v>475</v>
      </c>
      <c r="G5" s="63" t="s">
        <v>476</v>
      </c>
      <c r="H5" s="63" t="s">
        <v>477</v>
      </c>
      <c r="I5" s="63" t="s">
        <v>478</v>
      </c>
    </row>
    <row r="6" s="68" customFormat="1" ht="28.05" customHeight="1" spans="1:9">
      <c r="A6" s="117" t="s">
        <v>162</v>
      </c>
      <c r="B6" s="107"/>
      <c r="C6" s="64"/>
      <c r="D6" s="64"/>
      <c r="E6" s="64"/>
      <c r="F6" s="64"/>
      <c r="G6" s="64"/>
      <c r="H6" s="64"/>
      <c r="I6" s="64"/>
    </row>
    <row r="7" s="68" customFormat="1" ht="28.05" customHeight="1" spans="1:9">
      <c r="A7" s="149" t="s">
        <v>492</v>
      </c>
      <c r="B7" s="107"/>
      <c r="C7" s="64"/>
      <c r="D7" s="64"/>
      <c r="E7" s="64"/>
      <c r="F7" s="64"/>
      <c r="G7" s="64"/>
      <c r="H7" s="64"/>
      <c r="I7" s="64"/>
    </row>
    <row r="8" s="68" customFormat="1" ht="28.05" customHeight="1" spans="1:9">
      <c r="A8" s="149" t="s">
        <v>486</v>
      </c>
      <c r="B8" s="107"/>
      <c r="C8" s="64"/>
      <c r="D8" s="64"/>
      <c r="E8" s="64"/>
      <c r="F8" s="64"/>
      <c r="G8" s="64"/>
      <c r="H8" s="64"/>
      <c r="I8" s="64"/>
    </row>
    <row r="9" s="68" customFormat="1" ht="28.05" customHeight="1" spans="1:9">
      <c r="A9" s="117" t="s">
        <v>163</v>
      </c>
      <c r="B9" s="76"/>
      <c r="C9" s="64"/>
      <c r="D9" s="64"/>
      <c r="E9" s="64"/>
      <c r="F9" s="64"/>
      <c r="G9" s="64"/>
      <c r="H9" s="64"/>
      <c r="I9" s="64"/>
    </row>
    <row r="10" s="68" customFormat="1" ht="28.05" customHeight="1" spans="1:9">
      <c r="A10" s="149" t="s">
        <v>486</v>
      </c>
      <c r="B10" s="76"/>
      <c r="C10" s="64"/>
      <c r="D10" s="64"/>
      <c r="E10" s="64"/>
      <c r="F10" s="64"/>
      <c r="G10" s="64"/>
      <c r="H10" s="64"/>
      <c r="I10" s="64"/>
    </row>
    <row r="11" s="68" customFormat="1" ht="28.05" customHeight="1" spans="1:9">
      <c r="A11" s="149" t="s">
        <v>486</v>
      </c>
      <c r="B11" s="76"/>
      <c r="C11" s="64"/>
      <c r="D11" s="64"/>
      <c r="E11" s="64"/>
      <c r="F11" s="64"/>
      <c r="G11" s="64"/>
      <c r="H11" s="64"/>
      <c r="I11" s="64"/>
    </row>
    <row r="12" s="68" customFormat="1" ht="28.05" customHeight="1" spans="1:9">
      <c r="A12" s="149" t="s">
        <v>486</v>
      </c>
      <c r="B12" s="76"/>
      <c r="C12" s="64"/>
      <c r="D12" s="64"/>
      <c r="E12" s="64"/>
      <c r="F12" s="64"/>
      <c r="G12" s="64"/>
      <c r="H12" s="64"/>
      <c r="I12" s="64"/>
    </row>
    <row r="13" s="68" customFormat="1" ht="28.05" customHeight="1" spans="1:9">
      <c r="A13" s="149" t="s">
        <v>486</v>
      </c>
      <c r="B13" s="76"/>
      <c r="C13" s="64"/>
      <c r="D13" s="64"/>
      <c r="E13" s="64"/>
      <c r="F13" s="64"/>
      <c r="G13" s="64"/>
      <c r="H13" s="64"/>
      <c r="I13" s="64"/>
    </row>
    <row r="14" s="68" customFormat="1" ht="28.05" customHeight="1" spans="1:9">
      <c r="A14" s="149" t="s">
        <v>486</v>
      </c>
      <c r="B14" s="107"/>
      <c r="C14" s="64"/>
      <c r="D14" s="64"/>
      <c r="E14" s="64"/>
      <c r="F14" s="64"/>
      <c r="G14" s="64"/>
      <c r="H14" s="64"/>
      <c r="I14" s="64"/>
    </row>
    <row r="15" s="68" customFormat="1" ht="28.05" customHeight="1" spans="1:9">
      <c r="A15" s="82" t="s">
        <v>487</v>
      </c>
      <c r="B15" s="107"/>
      <c r="C15" s="64"/>
      <c r="D15" s="64"/>
      <c r="E15" s="64"/>
      <c r="F15" s="64"/>
      <c r="G15" s="64"/>
      <c r="H15" s="64"/>
      <c r="I15" s="64"/>
    </row>
    <row r="16" ht="29.4" customHeight="1" spans="1:9">
      <c r="A16" s="150" t="s">
        <v>488</v>
      </c>
      <c r="B16" s="150"/>
      <c r="C16" s="150"/>
      <c r="D16" s="150"/>
      <c r="E16" s="150"/>
      <c r="F16" s="150"/>
      <c r="G16" s="150"/>
      <c r="H16" s="150"/>
      <c r="I16" s="150"/>
    </row>
  </sheetData>
  <mergeCells count="6">
    <mergeCell ref="A2:I2"/>
    <mergeCell ref="H3:I3"/>
    <mergeCell ref="C4:I4"/>
    <mergeCell ref="A16:I16"/>
    <mergeCell ref="A4:A5"/>
    <mergeCell ref="B4:B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J9" sqref="J9"/>
    </sheetView>
  </sheetViews>
  <sheetFormatPr defaultColWidth="9" defaultRowHeight="14.4" outlineLevelCol="3"/>
  <cols>
    <col min="1" max="1" width="14.3333333333333" style="140" customWidth="1"/>
    <col min="2" max="2" width="18.7777777777778" style="140" customWidth="1"/>
    <col min="3" max="3" width="29.6666666666667" style="140" customWidth="1"/>
    <col min="4" max="7" width="9.11111111111111" style="140" customWidth="1"/>
    <col min="8" max="255" width="8.87962962962963" style="140"/>
    <col min="256" max="257" width="18.3333333333333" style="140" customWidth="1"/>
    <col min="258" max="258" width="17.212962962963" style="140" customWidth="1"/>
    <col min="259" max="259" width="24.4444444444444" style="140" customWidth="1"/>
    <col min="260" max="263" width="9.11111111111111" style="140" customWidth="1"/>
    <col min="264" max="511" width="8.87962962962963" style="140"/>
    <col min="512" max="513" width="18.3333333333333" style="140" customWidth="1"/>
    <col min="514" max="514" width="17.212962962963" style="140" customWidth="1"/>
    <col min="515" max="515" width="24.4444444444444" style="140" customWidth="1"/>
    <col min="516" max="519" width="9.11111111111111" style="140" customWidth="1"/>
    <col min="520" max="767" width="8.87962962962963" style="140"/>
    <col min="768" max="769" width="18.3333333333333" style="140" customWidth="1"/>
    <col min="770" max="770" width="17.212962962963" style="140" customWidth="1"/>
    <col min="771" max="771" width="24.4444444444444" style="140" customWidth="1"/>
    <col min="772" max="775" width="9.11111111111111" style="140" customWidth="1"/>
    <col min="776" max="1023" width="8.87962962962963" style="140"/>
    <col min="1024" max="1025" width="18.3333333333333" style="140" customWidth="1"/>
    <col min="1026" max="1026" width="17.212962962963" style="140" customWidth="1"/>
    <col min="1027" max="1027" width="24.4444444444444" style="140" customWidth="1"/>
    <col min="1028" max="1031" width="9.11111111111111" style="140" customWidth="1"/>
    <col min="1032" max="1279" width="8.87962962962963" style="140"/>
    <col min="1280" max="1281" width="18.3333333333333" style="140" customWidth="1"/>
    <col min="1282" max="1282" width="17.212962962963" style="140" customWidth="1"/>
    <col min="1283" max="1283" width="24.4444444444444" style="140" customWidth="1"/>
    <col min="1284" max="1287" width="9.11111111111111" style="140" customWidth="1"/>
    <col min="1288" max="1535" width="8.87962962962963" style="140"/>
    <col min="1536" max="1537" width="18.3333333333333" style="140" customWidth="1"/>
    <col min="1538" max="1538" width="17.212962962963" style="140" customWidth="1"/>
    <col min="1539" max="1539" width="24.4444444444444" style="140" customWidth="1"/>
    <col min="1540" max="1543" width="9.11111111111111" style="140" customWidth="1"/>
    <col min="1544" max="1791" width="8.87962962962963" style="140"/>
    <col min="1792" max="1793" width="18.3333333333333" style="140" customWidth="1"/>
    <col min="1794" max="1794" width="17.212962962963" style="140" customWidth="1"/>
    <col min="1795" max="1795" width="24.4444444444444" style="140" customWidth="1"/>
    <col min="1796" max="1799" width="9.11111111111111" style="140" customWidth="1"/>
    <col min="1800" max="2047" width="8.87962962962963" style="140"/>
    <col min="2048" max="2049" width="18.3333333333333" style="140" customWidth="1"/>
    <col min="2050" max="2050" width="17.212962962963" style="140" customWidth="1"/>
    <col min="2051" max="2051" width="24.4444444444444" style="140" customWidth="1"/>
    <col min="2052" max="2055" width="9.11111111111111" style="140" customWidth="1"/>
    <col min="2056" max="2303" width="8.87962962962963" style="140"/>
    <col min="2304" max="2305" width="18.3333333333333" style="140" customWidth="1"/>
    <col min="2306" max="2306" width="17.212962962963" style="140" customWidth="1"/>
    <col min="2307" max="2307" width="24.4444444444444" style="140" customWidth="1"/>
    <col min="2308" max="2311" width="9.11111111111111" style="140" customWidth="1"/>
    <col min="2312" max="2559" width="8.87962962962963" style="140"/>
    <col min="2560" max="2561" width="18.3333333333333" style="140" customWidth="1"/>
    <col min="2562" max="2562" width="17.212962962963" style="140" customWidth="1"/>
    <col min="2563" max="2563" width="24.4444444444444" style="140" customWidth="1"/>
    <col min="2564" max="2567" width="9.11111111111111" style="140" customWidth="1"/>
    <col min="2568" max="2815" width="8.87962962962963" style="140"/>
    <col min="2816" max="2817" width="18.3333333333333" style="140" customWidth="1"/>
    <col min="2818" max="2818" width="17.212962962963" style="140" customWidth="1"/>
    <col min="2819" max="2819" width="24.4444444444444" style="140" customWidth="1"/>
    <col min="2820" max="2823" width="9.11111111111111" style="140" customWidth="1"/>
    <col min="2824" max="3071" width="8.87962962962963" style="140"/>
    <col min="3072" max="3073" width="18.3333333333333" style="140" customWidth="1"/>
    <col min="3074" max="3074" width="17.212962962963" style="140" customWidth="1"/>
    <col min="3075" max="3075" width="24.4444444444444" style="140" customWidth="1"/>
    <col min="3076" max="3079" width="9.11111111111111" style="140" customWidth="1"/>
    <col min="3080" max="3327" width="8.87962962962963" style="140"/>
    <col min="3328" max="3329" width="18.3333333333333" style="140" customWidth="1"/>
    <col min="3330" max="3330" width="17.212962962963" style="140" customWidth="1"/>
    <col min="3331" max="3331" width="24.4444444444444" style="140" customWidth="1"/>
    <col min="3332" max="3335" width="9.11111111111111" style="140" customWidth="1"/>
    <col min="3336" max="3583" width="8.87962962962963" style="140"/>
    <col min="3584" max="3585" width="18.3333333333333" style="140" customWidth="1"/>
    <col min="3586" max="3586" width="17.212962962963" style="140" customWidth="1"/>
    <col min="3587" max="3587" width="24.4444444444444" style="140" customWidth="1"/>
    <col min="3588" max="3591" width="9.11111111111111" style="140" customWidth="1"/>
    <col min="3592" max="3839" width="8.87962962962963" style="140"/>
    <col min="3840" max="3841" width="18.3333333333333" style="140" customWidth="1"/>
    <col min="3842" max="3842" width="17.212962962963" style="140" customWidth="1"/>
    <col min="3843" max="3843" width="24.4444444444444" style="140" customWidth="1"/>
    <col min="3844" max="3847" width="9.11111111111111" style="140" customWidth="1"/>
    <col min="3848" max="4095" width="8.87962962962963" style="140"/>
    <col min="4096" max="4097" width="18.3333333333333" style="140" customWidth="1"/>
    <col min="4098" max="4098" width="17.212962962963" style="140" customWidth="1"/>
    <col min="4099" max="4099" width="24.4444444444444" style="140" customWidth="1"/>
    <col min="4100" max="4103" width="9.11111111111111" style="140" customWidth="1"/>
    <col min="4104" max="4351" width="8.87962962962963" style="140"/>
    <col min="4352" max="4353" width="18.3333333333333" style="140" customWidth="1"/>
    <col min="4354" max="4354" width="17.212962962963" style="140" customWidth="1"/>
    <col min="4355" max="4355" width="24.4444444444444" style="140" customWidth="1"/>
    <col min="4356" max="4359" width="9.11111111111111" style="140" customWidth="1"/>
    <col min="4360" max="4607" width="8.87962962962963" style="140"/>
    <col min="4608" max="4609" width="18.3333333333333" style="140" customWidth="1"/>
    <col min="4610" max="4610" width="17.212962962963" style="140" customWidth="1"/>
    <col min="4611" max="4611" width="24.4444444444444" style="140" customWidth="1"/>
    <col min="4612" max="4615" width="9.11111111111111" style="140" customWidth="1"/>
    <col min="4616" max="4863" width="8.87962962962963" style="140"/>
    <col min="4864" max="4865" width="18.3333333333333" style="140" customWidth="1"/>
    <col min="4866" max="4866" width="17.212962962963" style="140" customWidth="1"/>
    <col min="4867" max="4867" width="24.4444444444444" style="140" customWidth="1"/>
    <col min="4868" max="4871" width="9.11111111111111" style="140" customWidth="1"/>
    <col min="4872" max="5119" width="8.87962962962963" style="140"/>
    <col min="5120" max="5121" width="18.3333333333333" style="140" customWidth="1"/>
    <col min="5122" max="5122" width="17.212962962963" style="140" customWidth="1"/>
    <col min="5123" max="5123" width="24.4444444444444" style="140" customWidth="1"/>
    <col min="5124" max="5127" width="9.11111111111111" style="140" customWidth="1"/>
    <col min="5128" max="5375" width="8.87962962962963" style="140"/>
    <col min="5376" max="5377" width="18.3333333333333" style="140" customWidth="1"/>
    <col min="5378" max="5378" width="17.212962962963" style="140" customWidth="1"/>
    <col min="5379" max="5379" width="24.4444444444444" style="140" customWidth="1"/>
    <col min="5380" max="5383" width="9.11111111111111" style="140" customWidth="1"/>
    <col min="5384" max="5631" width="8.87962962962963" style="140"/>
    <col min="5632" max="5633" width="18.3333333333333" style="140" customWidth="1"/>
    <col min="5634" max="5634" width="17.212962962963" style="140" customWidth="1"/>
    <col min="5635" max="5635" width="24.4444444444444" style="140" customWidth="1"/>
    <col min="5636" max="5639" width="9.11111111111111" style="140" customWidth="1"/>
    <col min="5640" max="5887" width="8.87962962962963" style="140"/>
    <col min="5888" max="5889" width="18.3333333333333" style="140" customWidth="1"/>
    <col min="5890" max="5890" width="17.212962962963" style="140" customWidth="1"/>
    <col min="5891" max="5891" width="24.4444444444444" style="140" customWidth="1"/>
    <col min="5892" max="5895" width="9.11111111111111" style="140" customWidth="1"/>
    <col min="5896" max="6143" width="8.87962962962963" style="140"/>
    <col min="6144" max="6145" width="18.3333333333333" style="140" customWidth="1"/>
    <col min="6146" max="6146" width="17.212962962963" style="140" customWidth="1"/>
    <col min="6147" max="6147" width="24.4444444444444" style="140" customWidth="1"/>
    <col min="6148" max="6151" width="9.11111111111111" style="140" customWidth="1"/>
    <col min="6152" max="6399" width="8.87962962962963" style="140"/>
    <col min="6400" max="6401" width="18.3333333333333" style="140" customWidth="1"/>
    <col min="6402" max="6402" width="17.212962962963" style="140" customWidth="1"/>
    <col min="6403" max="6403" width="24.4444444444444" style="140" customWidth="1"/>
    <col min="6404" max="6407" width="9.11111111111111" style="140" customWidth="1"/>
    <col min="6408" max="6655" width="8.87962962962963" style="140"/>
    <col min="6656" max="6657" width="18.3333333333333" style="140" customWidth="1"/>
    <col min="6658" max="6658" width="17.212962962963" style="140" customWidth="1"/>
    <col min="6659" max="6659" width="24.4444444444444" style="140" customWidth="1"/>
    <col min="6660" max="6663" width="9.11111111111111" style="140" customWidth="1"/>
    <col min="6664" max="6911" width="8.87962962962963" style="140"/>
    <col min="6912" max="6913" width="18.3333333333333" style="140" customWidth="1"/>
    <col min="6914" max="6914" width="17.212962962963" style="140" customWidth="1"/>
    <col min="6915" max="6915" width="24.4444444444444" style="140" customWidth="1"/>
    <col min="6916" max="6919" width="9.11111111111111" style="140" customWidth="1"/>
    <col min="6920" max="7167" width="8.87962962962963" style="140"/>
    <col min="7168" max="7169" width="18.3333333333333" style="140" customWidth="1"/>
    <col min="7170" max="7170" width="17.212962962963" style="140" customWidth="1"/>
    <col min="7171" max="7171" width="24.4444444444444" style="140" customWidth="1"/>
    <col min="7172" max="7175" width="9.11111111111111" style="140" customWidth="1"/>
    <col min="7176" max="7423" width="8.87962962962963" style="140"/>
    <col min="7424" max="7425" width="18.3333333333333" style="140" customWidth="1"/>
    <col min="7426" max="7426" width="17.212962962963" style="140" customWidth="1"/>
    <col min="7427" max="7427" width="24.4444444444444" style="140" customWidth="1"/>
    <col min="7428" max="7431" width="9.11111111111111" style="140" customWidth="1"/>
    <col min="7432" max="7679" width="8.87962962962963" style="140"/>
    <col min="7680" max="7681" width="18.3333333333333" style="140" customWidth="1"/>
    <col min="7682" max="7682" width="17.212962962963" style="140" customWidth="1"/>
    <col min="7683" max="7683" width="24.4444444444444" style="140" customWidth="1"/>
    <col min="7684" max="7687" width="9.11111111111111" style="140" customWidth="1"/>
    <col min="7688" max="7935" width="8.87962962962963" style="140"/>
    <col min="7936" max="7937" width="18.3333333333333" style="140" customWidth="1"/>
    <col min="7938" max="7938" width="17.212962962963" style="140" customWidth="1"/>
    <col min="7939" max="7939" width="24.4444444444444" style="140" customWidth="1"/>
    <col min="7940" max="7943" width="9.11111111111111" style="140" customWidth="1"/>
    <col min="7944" max="8191" width="8.87962962962963" style="140"/>
    <col min="8192" max="8193" width="18.3333333333333" style="140" customWidth="1"/>
    <col min="8194" max="8194" width="17.212962962963" style="140" customWidth="1"/>
    <col min="8195" max="8195" width="24.4444444444444" style="140" customWidth="1"/>
    <col min="8196" max="8199" width="9.11111111111111" style="140" customWidth="1"/>
    <col min="8200" max="8447" width="8.87962962962963" style="140"/>
    <col min="8448" max="8449" width="18.3333333333333" style="140" customWidth="1"/>
    <col min="8450" max="8450" width="17.212962962963" style="140" customWidth="1"/>
    <col min="8451" max="8451" width="24.4444444444444" style="140" customWidth="1"/>
    <col min="8452" max="8455" width="9.11111111111111" style="140" customWidth="1"/>
    <col min="8456" max="8703" width="8.87962962962963" style="140"/>
    <col min="8704" max="8705" width="18.3333333333333" style="140" customWidth="1"/>
    <col min="8706" max="8706" width="17.212962962963" style="140" customWidth="1"/>
    <col min="8707" max="8707" width="24.4444444444444" style="140" customWidth="1"/>
    <col min="8708" max="8711" width="9.11111111111111" style="140" customWidth="1"/>
    <col min="8712" max="8959" width="8.87962962962963" style="140"/>
    <col min="8960" max="8961" width="18.3333333333333" style="140" customWidth="1"/>
    <col min="8962" max="8962" width="17.212962962963" style="140" customWidth="1"/>
    <col min="8963" max="8963" width="24.4444444444444" style="140" customWidth="1"/>
    <col min="8964" max="8967" width="9.11111111111111" style="140" customWidth="1"/>
    <col min="8968" max="9215" width="8.87962962962963" style="140"/>
    <col min="9216" max="9217" width="18.3333333333333" style="140" customWidth="1"/>
    <col min="9218" max="9218" width="17.212962962963" style="140" customWidth="1"/>
    <col min="9219" max="9219" width="24.4444444444444" style="140" customWidth="1"/>
    <col min="9220" max="9223" width="9.11111111111111" style="140" customWidth="1"/>
    <col min="9224" max="9471" width="8.87962962962963" style="140"/>
    <col min="9472" max="9473" width="18.3333333333333" style="140" customWidth="1"/>
    <col min="9474" max="9474" width="17.212962962963" style="140" customWidth="1"/>
    <col min="9475" max="9475" width="24.4444444444444" style="140" customWidth="1"/>
    <col min="9476" max="9479" width="9.11111111111111" style="140" customWidth="1"/>
    <col min="9480" max="9727" width="8.87962962962963" style="140"/>
    <col min="9728" max="9729" width="18.3333333333333" style="140" customWidth="1"/>
    <col min="9730" max="9730" width="17.212962962963" style="140" customWidth="1"/>
    <col min="9731" max="9731" width="24.4444444444444" style="140" customWidth="1"/>
    <col min="9732" max="9735" width="9.11111111111111" style="140" customWidth="1"/>
    <col min="9736" max="9983" width="8.87962962962963" style="140"/>
    <col min="9984" max="9985" width="18.3333333333333" style="140" customWidth="1"/>
    <col min="9986" max="9986" width="17.212962962963" style="140" customWidth="1"/>
    <col min="9987" max="9987" width="24.4444444444444" style="140" customWidth="1"/>
    <col min="9988" max="9991" width="9.11111111111111" style="140" customWidth="1"/>
    <col min="9992" max="10239" width="8.87962962962963" style="140"/>
    <col min="10240" max="10241" width="18.3333333333333" style="140" customWidth="1"/>
    <col min="10242" max="10242" width="17.212962962963" style="140" customWidth="1"/>
    <col min="10243" max="10243" width="24.4444444444444" style="140" customWidth="1"/>
    <col min="10244" max="10247" width="9.11111111111111" style="140" customWidth="1"/>
    <col min="10248" max="10495" width="8.87962962962963" style="140"/>
    <col min="10496" max="10497" width="18.3333333333333" style="140" customWidth="1"/>
    <col min="10498" max="10498" width="17.212962962963" style="140" customWidth="1"/>
    <col min="10499" max="10499" width="24.4444444444444" style="140" customWidth="1"/>
    <col min="10500" max="10503" width="9.11111111111111" style="140" customWidth="1"/>
    <col min="10504" max="10751" width="8.87962962962963" style="140"/>
    <col min="10752" max="10753" width="18.3333333333333" style="140" customWidth="1"/>
    <col min="10754" max="10754" width="17.212962962963" style="140" customWidth="1"/>
    <col min="10755" max="10755" width="24.4444444444444" style="140" customWidth="1"/>
    <col min="10756" max="10759" width="9.11111111111111" style="140" customWidth="1"/>
    <col min="10760" max="11007" width="8.87962962962963" style="140"/>
    <col min="11008" max="11009" width="18.3333333333333" style="140" customWidth="1"/>
    <col min="11010" max="11010" width="17.212962962963" style="140" customWidth="1"/>
    <col min="11011" max="11011" width="24.4444444444444" style="140" customWidth="1"/>
    <col min="11012" max="11015" width="9.11111111111111" style="140" customWidth="1"/>
    <col min="11016" max="11263" width="8.87962962962963" style="140"/>
    <col min="11264" max="11265" width="18.3333333333333" style="140" customWidth="1"/>
    <col min="11266" max="11266" width="17.212962962963" style="140" customWidth="1"/>
    <col min="11267" max="11267" width="24.4444444444444" style="140" customWidth="1"/>
    <col min="11268" max="11271" width="9.11111111111111" style="140" customWidth="1"/>
    <col min="11272" max="11519" width="8.87962962962963" style="140"/>
    <col min="11520" max="11521" width="18.3333333333333" style="140" customWidth="1"/>
    <col min="11522" max="11522" width="17.212962962963" style="140" customWidth="1"/>
    <col min="11523" max="11523" width="24.4444444444444" style="140" customWidth="1"/>
    <col min="11524" max="11527" width="9.11111111111111" style="140" customWidth="1"/>
    <col min="11528" max="11775" width="8.87962962962963" style="140"/>
    <col min="11776" max="11777" width="18.3333333333333" style="140" customWidth="1"/>
    <col min="11778" max="11778" width="17.212962962963" style="140" customWidth="1"/>
    <col min="11779" max="11779" width="24.4444444444444" style="140" customWidth="1"/>
    <col min="11780" max="11783" width="9.11111111111111" style="140" customWidth="1"/>
    <col min="11784" max="12031" width="8.87962962962963" style="140"/>
    <col min="12032" max="12033" width="18.3333333333333" style="140" customWidth="1"/>
    <col min="12034" max="12034" width="17.212962962963" style="140" customWidth="1"/>
    <col min="12035" max="12035" width="24.4444444444444" style="140" customWidth="1"/>
    <col min="12036" max="12039" width="9.11111111111111" style="140" customWidth="1"/>
    <col min="12040" max="12287" width="8.87962962962963" style="140"/>
    <col min="12288" max="12289" width="18.3333333333333" style="140" customWidth="1"/>
    <col min="12290" max="12290" width="17.212962962963" style="140" customWidth="1"/>
    <col min="12291" max="12291" width="24.4444444444444" style="140" customWidth="1"/>
    <col min="12292" max="12295" width="9.11111111111111" style="140" customWidth="1"/>
    <col min="12296" max="12543" width="8.87962962962963" style="140"/>
    <col min="12544" max="12545" width="18.3333333333333" style="140" customWidth="1"/>
    <col min="12546" max="12546" width="17.212962962963" style="140" customWidth="1"/>
    <col min="12547" max="12547" width="24.4444444444444" style="140" customWidth="1"/>
    <col min="12548" max="12551" width="9.11111111111111" style="140" customWidth="1"/>
    <col min="12552" max="12799" width="8.87962962962963" style="140"/>
    <col min="12800" max="12801" width="18.3333333333333" style="140" customWidth="1"/>
    <col min="12802" max="12802" width="17.212962962963" style="140" customWidth="1"/>
    <col min="12803" max="12803" width="24.4444444444444" style="140" customWidth="1"/>
    <col min="12804" max="12807" width="9.11111111111111" style="140" customWidth="1"/>
    <col min="12808" max="13055" width="8.87962962962963" style="140"/>
    <col min="13056" max="13057" width="18.3333333333333" style="140" customWidth="1"/>
    <col min="13058" max="13058" width="17.212962962963" style="140" customWidth="1"/>
    <col min="13059" max="13059" width="24.4444444444444" style="140" customWidth="1"/>
    <col min="13060" max="13063" width="9.11111111111111" style="140" customWidth="1"/>
    <col min="13064" max="13311" width="8.87962962962963" style="140"/>
    <col min="13312" max="13313" width="18.3333333333333" style="140" customWidth="1"/>
    <col min="13314" max="13314" width="17.212962962963" style="140" customWidth="1"/>
    <col min="13315" max="13315" width="24.4444444444444" style="140" customWidth="1"/>
    <col min="13316" max="13319" width="9.11111111111111" style="140" customWidth="1"/>
    <col min="13320" max="13567" width="8.87962962962963" style="140"/>
    <col min="13568" max="13569" width="18.3333333333333" style="140" customWidth="1"/>
    <col min="13570" max="13570" width="17.212962962963" style="140" customWidth="1"/>
    <col min="13571" max="13571" width="24.4444444444444" style="140" customWidth="1"/>
    <col min="13572" max="13575" width="9.11111111111111" style="140" customWidth="1"/>
    <col min="13576" max="13823" width="8.87962962962963" style="140"/>
    <col min="13824" max="13825" width="18.3333333333333" style="140" customWidth="1"/>
    <col min="13826" max="13826" width="17.212962962963" style="140" customWidth="1"/>
    <col min="13827" max="13827" width="24.4444444444444" style="140" customWidth="1"/>
    <col min="13828" max="13831" width="9.11111111111111" style="140" customWidth="1"/>
    <col min="13832" max="14079" width="8.87962962962963" style="140"/>
    <col min="14080" max="14081" width="18.3333333333333" style="140" customWidth="1"/>
    <col min="14082" max="14082" width="17.212962962963" style="140" customWidth="1"/>
    <col min="14083" max="14083" width="24.4444444444444" style="140" customWidth="1"/>
    <col min="14084" max="14087" width="9.11111111111111" style="140" customWidth="1"/>
    <col min="14088" max="14335" width="8.87962962962963" style="140"/>
    <col min="14336" max="14337" width="18.3333333333333" style="140" customWidth="1"/>
    <col min="14338" max="14338" width="17.212962962963" style="140" customWidth="1"/>
    <col min="14339" max="14339" width="24.4444444444444" style="140" customWidth="1"/>
    <col min="14340" max="14343" width="9.11111111111111" style="140" customWidth="1"/>
    <col min="14344" max="14591" width="8.87962962962963" style="140"/>
    <col min="14592" max="14593" width="18.3333333333333" style="140" customWidth="1"/>
    <col min="14594" max="14594" width="17.212962962963" style="140" customWidth="1"/>
    <col min="14595" max="14595" width="24.4444444444444" style="140" customWidth="1"/>
    <col min="14596" max="14599" width="9.11111111111111" style="140" customWidth="1"/>
    <col min="14600" max="14847" width="8.87962962962963" style="140"/>
    <col min="14848" max="14849" width="18.3333333333333" style="140" customWidth="1"/>
    <col min="14850" max="14850" width="17.212962962963" style="140" customWidth="1"/>
    <col min="14851" max="14851" width="24.4444444444444" style="140" customWidth="1"/>
    <col min="14852" max="14855" width="9.11111111111111" style="140" customWidth="1"/>
    <col min="14856" max="15103" width="8.87962962962963" style="140"/>
    <col min="15104" max="15105" width="18.3333333333333" style="140" customWidth="1"/>
    <col min="15106" max="15106" width="17.212962962963" style="140" customWidth="1"/>
    <col min="15107" max="15107" width="24.4444444444444" style="140" customWidth="1"/>
    <col min="15108" max="15111" width="9.11111111111111" style="140" customWidth="1"/>
    <col min="15112" max="15359" width="8.87962962962963" style="140"/>
    <col min="15360" max="15361" width="18.3333333333333" style="140" customWidth="1"/>
    <col min="15362" max="15362" width="17.212962962963" style="140" customWidth="1"/>
    <col min="15363" max="15363" width="24.4444444444444" style="140" customWidth="1"/>
    <col min="15364" max="15367" width="9.11111111111111" style="140" customWidth="1"/>
    <col min="15368" max="15615" width="8.87962962962963" style="140"/>
    <col min="15616" max="15617" width="18.3333333333333" style="140" customWidth="1"/>
    <col min="15618" max="15618" width="17.212962962963" style="140" customWidth="1"/>
    <col min="15619" max="15619" width="24.4444444444444" style="140" customWidth="1"/>
    <col min="15620" max="15623" width="9.11111111111111" style="140" customWidth="1"/>
    <col min="15624" max="15871" width="8.87962962962963" style="140"/>
    <col min="15872" max="15873" width="18.3333333333333" style="140" customWidth="1"/>
    <col min="15874" max="15874" width="17.212962962963" style="140" customWidth="1"/>
    <col min="15875" max="15875" width="24.4444444444444" style="140" customWidth="1"/>
    <col min="15876" max="15879" width="9.11111111111111" style="140" customWidth="1"/>
    <col min="15880" max="16127" width="8.87962962962963" style="140"/>
    <col min="16128" max="16129" width="18.3333333333333" style="140" customWidth="1"/>
    <col min="16130" max="16130" width="17.212962962963" style="140" customWidth="1"/>
    <col min="16131" max="16131" width="24.4444444444444" style="140" customWidth="1"/>
    <col min="16132" max="16135" width="9.11111111111111" style="140" customWidth="1"/>
    <col min="16136" max="16384" width="8.87962962962963" style="140"/>
  </cols>
  <sheetData>
    <row r="1" spans="1:4">
      <c r="A1" s="140" t="s">
        <v>493</v>
      </c>
    </row>
    <row r="2" ht="35.25" customHeight="1" spans="1:4">
      <c r="A2" s="141" t="s">
        <v>494</v>
      </c>
      <c r="B2" s="141"/>
      <c r="C2" s="141"/>
    </row>
    <row r="3" s="139" customFormat="1" ht="28.8" customHeight="1" spans="1:4">
      <c r="B3" s="142"/>
      <c r="C3" s="143" t="s">
        <v>132</v>
      </c>
      <c r="D3" s="144"/>
    </row>
    <row r="4" ht="32.25" customHeight="1" spans="1:4">
      <c r="A4" s="145" t="s">
        <v>495</v>
      </c>
      <c r="B4" s="146" t="s">
        <v>496</v>
      </c>
      <c r="C4" s="147"/>
    </row>
    <row r="5" ht="32.25" customHeight="1" spans="1:4">
      <c r="A5" s="145"/>
      <c r="B5" s="145" t="s">
        <v>497</v>
      </c>
      <c r="C5" s="145" t="s">
        <v>498</v>
      </c>
    </row>
    <row r="6" ht="32.25" customHeight="1" spans="1:4">
      <c r="A6" s="145" t="s">
        <v>499</v>
      </c>
      <c r="B6" s="145"/>
      <c r="C6" s="145"/>
    </row>
    <row r="8" s="108" customFormat="1" ht="34" customHeight="1" spans="1:4">
      <c r="A8" s="110" t="s">
        <v>500</v>
      </c>
      <c r="B8" s="111" t="s">
        <v>501</v>
      </c>
      <c r="C8" s="111"/>
    </row>
    <row r="9" s="108" customFormat="1" ht="39" customHeight="1" spans="1:4">
      <c r="B9" s="111" t="s">
        <v>502</v>
      </c>
      <c r="C9" s="111"/>
    </row>
  </sheetData>
  <mergeCells count="5">
    <mergeCell ref="A2:C2"/>
    <mergeCell ref="B4:C4"/>
    <mergeCell ref="B8:C8"/>
    <mergeCell ref="B9:C9"/>
    <mergeCell ref="A4:A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D8" sqref="D8"/>
    </sheetView>
  </sheetViews>
  <sheetFormatPr defaultColWidth="9" defaultRowHeight="14.4" outlineLevelCol="3"/>
  <cols>
    <col min="1" max="1" width="12.25" customWidth="1"/>
    <col min="2" max="2" width="21.8796296296296" style="124" customWidth="1"/>
    <col min="3" max="3" width="25" style="124" customWidth="1"/>
    <col min="4" max="4" width="16.75" customWidth="1"/>
  </cols>
  <sheetData>
    <row r="1" ht="25" customHeight="1" spans="1:4">
      <c r="A1" t="s">
        <v>503</v>
      </c>
    </row>
    <row r="2" ht="25" customHeight="1" spans="1:4">
      <c r="A2" s="43" t="s">
        <v>504</v>
      </c>
      <c r="B2" s="43"/>
      <c r="C2" s="43"/>
      <c r="D2" s="43"/>
    </row>
    <row r="3" ht="25" customHeight="1" spans="1:4">
      <c r="A3" s="43"/>
      <c r="B3" s="125"/>
      <c r="C3" s="126"/>
      <c r="D3" s="126" t="s">
        <v>61</v>
      </c>
    </row>
    <row r="4" ht="25" customHeight="1" spans="1:4">
      <c r="A4" s="127" t="s">
        <v>139</v>
      </c>
      <c r="B4" s="128" t="s">
        <v>505</v>
      </c>
      <c r="C4" s="128"/>
      <c r="D4" s="129"/>
    </row>
    <row r="5" ht="51" customHeight="1" spans="1:4">
      <c r="A5" s="130"/>
      <c r="B5" s="131" t="s">
        <v>142</v>
      </c>
      <c r="C5" s="131" t="s">
        <v>506</v>
      </c>
      <c r="D5" s="131" t="s">
        <v>507</v>
      </c>
    </row>
    <row r="6" ht="25" customHeight="1" spans="1:4">
      <c r="A6" s="132" t="s">
        <v>144</v>
      </c>
      <c r="B6" s="133">
        <v>56238</v>
      </c>
      <c r="C6" s="134">
        <v>65833.1</v>
      </c>
      <c r="D6" s="135">
        <f>(C6-B6)/B6</f>
        <v>0.170615953625662</v>
      </c>
    </row>
    <row r="7" ht="25" customHeight="1" spans="1:4">
      <c r="A7" s="132" t="s">
        <v>145</v>
      </c>
      <c r="B7" s="133">
        <v>93291</v>
      </c>
      <c r="C7" s="134">
        <v>91073.5</v>
      </c>
      <c r="D7" s="135">
        <f>(C7-B7)/B7</f>
        <v>-0.0237697098326741</v>
      </c>
    </row>
    <row r="8" ht="25" customHeight="1" spans="1:4">
      <c r="A8" s="132" t="s">
        <v>146</v>
      </c>
      <c r="B8" s="133">
        <v>3483</v>
      </c>
      <c r="C8" s="134">
        <v>3528.9</v>
      </c>
      <c r="D8" s="135">
        <f>(C8-B8)/B8</f>
        <v>0.0131782945736434</v>
      </c>
    </row>
    <row r="9" ht="25" customHeight="1" spans="1:4">
      <c r="A9" s="132" t="s">
        <v>147</v>
      </c>
      <c r="B9" s="136">
        <f>SUM(B6:B8)</f>
        <v>153012</v>
      </c>
      <c r="C9" s="137">
        <f>SUM(C6:C8)</f>
        <v>160435.5</v>
      </c>
      <c r="D9" s="138">
        <f>(C9-B9)/B9</f>
        <v>0.0485158026821426</v>
      </c>
    </row>
  </sheetData>
  <mergeCells count="3">
    <mergeCell ref="A2:D2"/>
    <mergeCell ref="B4:D4"/>
    <mergeCell ref="A4:A5"/>
  </mergeCells>
  <printOptions horizontalCentered="1"/>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5"/>
  <sheetViews>
    <sheetView tabSelected="1" topLeftCell="A44" workbookViewId="0">
      <selection activeCell="A53" sqref="A53"/>
    </sheetView>
  </sheetViews>
  <sheetFormatPr defaultColWidth="9" defaultRowHeight="17.4"/>
  <cols>
    <col min="1" max="1" width="104.62962962963" style="231" customWidth="1"/>
    <col min="2" max="16384" width="8.87962962962963" style="231"/>
  </cols>
  <sheetData>
    <row r="1" s="230" customFormat="1" ht="25.05" customHeight="1" spans="1:1">
      <c r="A1" s="2" t="s">
        <v>4</v>
      </c>
    </row>
    <row r="2" s="230" customFormat="1" ht="28.05" customHeight="1" spans="1:1">
      <c r="A2" s="232" t="s">
        <v>5</v>
      </c>
    </row>
    <row r="3" s="230" customFormat="1" ht="28.05" customHeight="1" spans="1:1">
      <c r="A3" s="233" t="s">
        <v>6</v>
      </c>
    </row>
    <row r="4" s="230" customFormat="1" ht="28.05" customHeight="1" spans="1:1">
      <c r="A4" s="233" t="s">
        <v>7</v>
      </c>
    </row>
    <row r="5" s="230" customFormat="1" ht="28.05" customHeight="1" spans="1:1">
      <c r="A5" s="233" t="s">
        <v>8</v>
      </c>
    </row>
    <row r="6" s="230" customFormat="1" ht="28.05" customHeight="1" spans="1:1">
      <c r="A6" s="233" t="s">
        <v>9</v>
      </c>
    </row>
    <row r="7" s="230" customFormat="1" ht="28.05" customHeight="1" spans="1:1">
      <c r="A7" s="233" t="s">
        <v>10</v>
      </c>
    </row>
    <row r="8" s="230" customFormat="1" ht="28.05" customHeight="1" spans="1:1">
      <c r="A8" s="233" t="s">
        <v>11</v>
      </c>
    </row>
    <row r="9" s="230" customFormat="1" ht="28.05" customHeight="1" spans="1:1">
      <c r="A9" s="233" t="s">
        <v>12</v>
      </c>
    </row>
    <row r="10" s="230" customFormat="1" ht="28.05" customHeight="1" spans="1:1">
      <c r="A10" s="233" t="s">
        <v>13</v>
      </c>
    </row>
    <row r="11" s="230" customFormat="1" ht="28.05" customHeight="1" spans="1:1">
      <c r="A11" s="233" t="s">
        <v>14</v>
      </c>
    </row>
    <row r="12" s="230" customFormat="1" ht="28.05" customHeight="1" spans="1:1">
      <c r="A12" s="233" t="s">
        <v>15</v>
      </c>
    </row>
    <row r="13" s="230" customFormat="1" ht="28.05" customHeight="1" spans="1:1">
      <c r="A13" s="233" t="s">
        <v>16</v>
      </c>
    </row>
    <row r="14" s="230" customFormat="1" ht="28.05" customHeight="1" spans="1:1">
      <c r="A14" s="233" t="s">
        <v>17</v>
      </c>
    </row>
    <row r="15" s="230" customFormat="1" ht="28.05" customHeight="1" spans="1:1">
      <c r="A15" s="233" t="s">
        <v>18</v>
      </c>
    </row>
    <row r="16" s="230" customFormat="1" ht="28.05" customHeight="1" spans="1:1">
      <c r="A16" s="233" t="s">
        <v>19</v>
      </c>
    </row>
    <row r="17" s="230" customFormat="1" ht="28.05" customHeight="1" spans="1:1">
      <c r="A17" s="233" t="s">
        <v>20</v>
      </c>
    </row>
    <row r="18" s="230" customFormat="1" ht="28.05" customHeight="1" spans="1:1">
      <c r="A18" s="233" t="s">
        <v>21</v>
      </c>
    </row>
    <row r="19" s="230" customFormat="1" ht="28.05" customHeight="1" spans="1:1">
      <c r="A19" s="233" t="s">
        <v>22</v>
      </c>
    </row>
    <row r="20" s="230" customFormat="1" ht="28.05" customHeight="1" spans="1:1">
      <c r="A20" s="232" t="s">
        <v>23</v>
      </c>
    </row>
    <row r="21" s="230" customFormat="1" ht="28.05" customHeight="1" spans="1:1">
      <c r="A21" s="233" t="s">
        <v>24</v>
      </c>
    </row>
    <row r="22" s="230" customFormat="1" ht="28.05" customHeight="1" spans="1:1">
      <c r="A22" s="233" t="s">
        <v>25</v>
      </c>
    </row>
    <row r="23" s="230" customFormat="1" ht="28.05" customHeight="1" spans="1:1">
      <c r="A23" s="233" t="s">
        <v>26</v>
      </c>
    </row>
    <row r="24" s="230" customFormat="1" ht="28.05" customHeight="1" spans="1:1">
      <c r="A24" s="233" t="s">
        <v>27</v>
      </c>
    </row>
    <row r="25" s="230" customFormat="1" ht="28.05" customHeight="1" spans="1:1">
      <c r="A25" s="233" t="s">
        <v>28</v>
      </c>
    </row>
    <row r="26" s="230" customFormat="1" ht="28.05" customHeight="1" spans="1:1">
      <c r="A26" s="233" t="s">
        <v>29</v>
      </c>
    </row>
    <row r="27" s="230" customFormat="1" ht="28.05" customHeight="1" spans="1:1">
      <c r="A27" s="233" t="s">
        <v>30</v>
      </c>
    </row>
    <row r="28" s="230" customFormat="1" ht="28.05" customHeight="1" spans="1:1">
      <c r="A28" s="233" t="s">
        <v>31</v>
      </c>
    </row>
    <row r="29" s="230" customFormat="1" ht="28.05" customHeight="1" spans="1:1">
      <c r="A29" s="233" t="s">
        <v>32</v>
      </c>
    </row>
    <row r="30" s="230" customFormat="1" ht="28.05" customHeight="1" spans="1:1">
      <c r="A30" s="233" t="s">
        <v>33</v>
      </c>
    </row>
    <row r="31" s="230" customFormat="1" ht="28.05" customHeight="1" spans="1:1">
      <c r="A31" s="233" t="s">
        <v>34</v>
      </c>
    </row>
    <row r="32" s="230" customFormat="1" ht="28.05" customHeight="1" spans="1:1">
      <c r="A32" s="232" t="s">
        <v>35</v>
      </c>
    </row>
    <row r="33" s="230" customFormat="1" ht="28.05" customHeight="1" spans="1:1">
      <c r="A33" s="233" t="s">
        <v>36</v>
      </c>
    </row>
    <row r="34" s="230" customFormat="1" ht="28.05" customHeight="1" spans="1:1">
      <c r="A34" s="233" t="s">
        <v>37</v>
      </c>
    </row>
    <row r="35" s="230" customFormat="1" ht="28.05" customHeight="1" spans="1:1">
      <c r="A35" s="233" t="s">
        <v>38</v>
      </c>
    </row>
    <row r="36" s="230" customFormat="1" ht="28.05" customHeight="1" spans="1:1">
      <c r="A36" s="233" t="s">
        <v>39</v>
      </c>
    </row>
    <row r="37" s="230" customFormat="1" ht="28.05" customHeight="1" spans="1:1">
      <c r="A37" s="233" t="s">
        <v>40</v>
      </c>
    </row>
    <row r="38" s="230" customFormat="1" ht="28.05" customHeight="1" spans="1:1">
      <c r="A38" s="233" t="s">
        <v>41</v>
      </c>
    </row>
    <row r="39" s="230" customFormat="1" ht="28.05" customHeight="1" spans="1:1">
      <c r="A39" s="233" t="s">
        <v>42</v>
      </c>
    </row>
    <row r="40" s="230" customFormat="1" ht="28.05" customHeight="1" spans="1:1">
      <c r="A40" s="233" t="s">
        <v>43</v>
      </c>
    </row>
    <row r="41" s="230" customFormat="1" ht="28.05" customHeight="1" spans="1:1">
      <c r="A41" s="232" t="s">
        <v>44</v>
      </c>
    </row>
    <row r="42" s="230" customFormat="1" ht="28.05" customHeight="1" spans="1:1">
      <c r="A42" s="233" t="s">
        <v>45</v>
      </c>
    </row>
    <row r="43" s="230" customFormat="1" ht="28.05" customHeight="1" spans="1:1">
      <c r="A43" s="233" t="s">
        <v>46</v>
      </c>
    </row>
    <row r="44" s="230" customFormat="1" ht="28.05" customHeight="1" spans="1:1">
      <c r="A44" s="233" t="s">
        <v>47</v>
      </c>
    </row>
    <row r="45" s="230" customFormat="1" ht="28.05" customHeight="1" spans="1:1">
      <c r="A45" s="233" t="s">
        <v>48</v>
      </c>
    </row>
    <row r="46" s="230" customFormat="1" ht="28.05" customHeight="1" spans="1:1">
      <c r="A46" s="232" t="s">
        <v>49</v>
      </c>
    </row>
    <row r="47" s="230" customFormat="1" ht="28.05" customHeight="1" spans="1:1">
      <c r="A47" s="233" t="s">
        <v>50</v>
      </c>
    </row>
    <row r="48" s="230" customFormat="1" ht="28.05" customHeight="1" spans="1:1">
      <c r="A48" s="233" t="s">
        <v>51</v>
      </c>
    </row>
    <row r="49" s="230" customFormat="1" ht="28.05" customHeight="1" spans="1:1">
      <c r="A49" s="233" t="s">
        <v>52</v>
      </c>
    </row>
    <row r="50" s="230" customFormat="1" ht="28.05" customHeight="1" spans="1:1">
      <c r="A50" s="233" t="s">
        <v>53</v>
      </c>
    </row>
    <row r="51" s="230" customFormat="1" ht="28.05" customHeight="1" spans="1:1">
      <c r="A51" s="233" t="s">
        <v>54</v>
      </c>
    </row>
    <row r="52" s="230" customFormat="1" ht="28.05" customHeight="1" spans="1:1">
      <c r="A52" s="233" t="s">
        <v>55</v>
      </c>
    </row>
    <row r="53" s="230" customFormat="1" ht="28.05" customHeight="1" spans="1:1">
      <c r="A53" s="234" t="s">
        <v>56</v>
      </c>
    </row>
    <row r="54" s="230" customFormat="1" ht="28.05" customHeight="1" spans="1:1">
      <c r="A54" s="233" t="s">
        <v>57</v>
      </c>
    </row>
    <row r="55" s="230" customFormat="1" ht="28.05" customHeight="1" spans="1:1">
      <c r="A55" s="233" t="s">
        <v>58</v>
      </c>
    </row>
  </sheetData>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A1" sqref="A1"/>
    </sheetView>
  </sheetViews>
  <sheetFormatPr defaultColWidth="9" defaultRowHeight="15.6" outlineLevelCol="3"/>
  <cols>
    <col min="1" max="1" width="56" style="67" customWidth="1"/>
    <col min="2" max="3" width="9.25" style="67" customWidth="1"/>
    <col min="4" max="4" width="12.8796296296296" style="67" customWidth="1"/>
    <col min="5" max="16384" width="8.87962962962963" style="67"/>
  </cols>
  <sheetData>
    <row r="1" ht="34" customHeight="1" spans="1:4">
      <c r="A1" s="67" t="s">
        <v>508</v>
      </c>
    </row>
    <row r="2" ht="29.4" customHeight="1" spans="1:4">
      <c r="A2" s="70" t="s">
        <v>509</v>
      </c>
      <c r="B2" s="70"/>
      <c r="C2" s="70"/>
      <c r="D2" s="70"/>
    </row>
    <row r="3" ht="22.2" customHeight="1" spans="1:4">
      <c r="D3" s="71" t="s">
        <v>61</v>
      </c>
    </row>
    <row r="4" ht="55.2" customHeight="1" spans="1:4">
      <c r="A4" s="72" t="s">
        <v>62</v>
      </c>
      <c r="B4" s="73" t="s">
        <v>63</v>
      </c>
      <c r="C4" s="73" t="s">
        <v>65</v>
      </c>
      <c r="D4" s="72" t="s">
        <v>94</v>
      </c>
    </row>
    <row r="5" s="68" customFormat="1" ht="25.05" customHeight="1" spans="1:4">
      <c r="A5" s="114" t="s">
        <v>510</v>
      </c>
      <c r="B5" s="107">
        <f>SUM(B6:B8)</f>
        <v>5602</v>
      </c>
      <c r="C5" s="107">
        <f>SUM(C6:C8)</f>
        <v>4126</v>
      </c>
      <c r="D5" s="86">
        <f t="shared" ref="D5:D11" si="0">(C5-B5)/B5</f>
        <v>-0.26347732952517</v>
      </c>
    </row>
    <row r="6" s="68" customFormat="1" ht="25.05" customHeight="1" spans="1:4">
      <c r="A6" s="78" t="s">
        <v>511</v>
      </c>
      <c r="B6" s="76">
        <v>4195</v>
      </c>
      <c r="C6" s="79">
        <v>3008</v>
      </c>
      <c r="D6" s="85">
        <f t="shared" si="0"/>
        <v>-0.28295589988081</v>
      </c>
    </row>
    <row r="7" s="68" customFormat="1" ht="25.05" customHeight="1" spans="1:4">
      <c r="A7" s="78" t="s">
        <v>512</v>
      </c>
      <c r="B7" s="80">
        <v>1329</v>
      </c>
      <c r="C7" s="79">
        <v>1068</v>
      </c>
      <c r="D7" s="85">
        <f t="shared" si="0"/>
        <v>-0.196388261851016</v>
      </c>
    </row>
    <row r="8" s="68" customFormat="1" ht="25.05" customHeight="1" spans="1:4">
      <c r="A8" s="78" t="s">
        <v>513</v>
      </c>
      <c r="B8" s="81">
        <v>78</v>
      </c>
      <c r="C8" s="79">
        <v>50</v>
      </c>
      <c r="D8" s="85">
        <f t="shared" si="0"/>
        <v>-0.358974358974359</v>
      </c>
    </row>
    <row r="9" s="68" customFormat="1" ht="25.05" customHeight="1" spans="1:4">
      <c r="A9" s="117" t="s">
        <v>514</v>
      </c>
      <c r="B9" s="123">
        <f>SUM(B10)</f>
        <v>278</v>
      </c>
      <c r="C9" s="123">
        <f>SUM(C10)</f>
        <v>140</v>
      </c>
      <c r="D9" s="86">
        <f t="shared" si="0"/>
        <v>-0.496402877697842</v>
      </c>
    </row>
    <row r="10" s="68" customFormat="1" ht="25.05" customHeight="1" spans="1:4">
      <c r="A10" s="78" t="s">
        <v>515</v>
      </c>
      <c r="B10" s="81">
        <v>278</v>
      </c>
      <c r="C10" s="79">
        <v>140</v>
      </c>
      <c r="D10" s="85">
        <f t="shared" si="0"/>
        <v>-0.496402877697842</v>
      </c>
    </row>
    <row r="11" ht="25.05" customHeight="1" spans="1:4">
      <c r="A11" s="82" t="s">
        <v>516</v>
      </c>
      <c r="B11" s="83">
        <f>B5+B9</f>
        <v>5880</v>
      </c>
      <c r="C11" s="83">
        <f>C5+C9</f>
        <v>4266</v>
      </c>
      <c r="D11" s="86">
        <f t="shared" si="0"/>
        <v>-0.274489795918367</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A1" sqref="A1"/>
    </sheetView>
  </sheetViews>
  <sheetFormatPr defaultColWidth="9" defaultRowHeight="15.6" outlineLevelCol="3"/>
  <cols>
    <col min="1" max="1" width="39.7777777777778" style="67" customWidth="1"/>
    <col min="2" max="2" width="13" style="67" customWidth="1"/>
    <col min="3" max="3" width="17.8796296296296" style="67" customWidth="1"/>
    <col min="4" max="4" width="12.8796296296296" style="67" customWidth="1"/>
    <col min="5" max="16384" width="8.87962962962963" style="67"/>
  </cols>
  <sheetData>
    <row r="1" ht="24" customHeight="1" spans="1:4">
      <c r="A1" s="67" t="s">
        <v>517</v>
      </c>
    </row>
    <row r="2" ht="29.4" customHeight="1" spans="1:4">
      <c r="A2" s="70" t="s">
        <v>518</v>
      </c>
      <c r="B2" s="70"/>
      <c r="C2" s="70"/>
      <c r="D2" s="70"/>
    </row>
    <row r="3" ht="22.2" customHeight="1" spans="1:4">
      <c r="D3" s="71" t="s">
        <v>61</v>
      </c>
    </row>
    <row r="4" ht="55.2" customHeight="1" spans="1:4">
      <c r="A4" s="72" t="s">
        <v>93</v>
      </c>
      <c r="B4" s="73" t="s">
        <v>63</v>
      </c>
      <c r="C4" s="73" t="s">
        <v>65</v>
      </c>
      <c r="D4" s="72" t="s">
        <v>94</v>
      </c>
    </row>
    <row r="5" s="68" customFormat="1" ht="25.05" customHeight="1" spans="1:4">
      <c r="A5" s="78" t="s">
        <v>519</v>
      </c>
      <c r="B5" s="76"/>
      <c r="C5" s="79"/>
      <c r="D5" s="85"/>
    </row>
    <row r="6" s="68" customFormat="1" ht="25.05" customHeight="1" spans="1:4">
      <c r="A6" s="78" t="s">
        <v>520</v>
      </c>
      <c r="B6" s="80">
        <v>14966</v>
      </c>
      <c r="C6" s="79">
        <v>23149</v>
      </c>
      <c r="D6" s="85">
        <f t="shared" ref="D6:D12" si="0">(C6-B6)/B6</f>
        <v>0.546772684752105</v>
      </c>
    </row>
    <row r="7" s="68" customFormat="1" ht="25.05" customHeight="1" spans="1:4">
      <c r="A7" s="78" t="s">
        <v>521</v>
      </c>
      <c r="B7" s="80">
        <v>168</v>
      </c>
      <c r="C7" s="79">
        <v>217</v>
      </c>
      <c r="D7" s="85">
        <v>1</v>
      </c>
    </row>
    <row r="8" s="68" customFormat="1" ht="25.05" customHeight="1" spans="1:4">
      <c r="A8" s="78" t="s">
        <v>522</v>
      </c>
      <c r="B8" s="80">
        <v>351</v>
      </c>
      <c r="C8" s="79">
        <v>2031</v>
      </c>
      <c r="D8" s="85">
        <v>1</v>
      </c>
    </row>
    <row r="9" s="68" customFormat="1" ht="36" customHeight="1" spans="1:4">
      <c r="A9" s="122" t="s">
        <v>523</v>
      </c>
      <c r="B9" s="81">
        <v>42205</v>
      </c>
      <c r="C9" s="79">
        <v>28255</v>
      </c>
      <c r="D9" s="85">
        <f t="shared" si="0"/>
        <v>-0.330529558109229</v>
      </c>
    </row>
    <row r="10" s="68" customFormat="1" ht="25.05" customHeight="1" spans="1:4">
      <c r="A10" s="78" t="s">
        <v>524</v>
      </c>
      <c r="B10" s="81">
        <v>3066</v>
      </c>
      <c r="C10" s="79">
        <v>5437</v>
      </c>
      <c r="D10" s="85">
        <f t="shared" si="0"/>
        <v>0.773320287018917</v>
      </c>
    </row>
    <row r="11" s="68" customFormat="1" ht="25.05" customHeight="1" spans="1:4">
      <c r="A11" s="78" t="s">
        <v>525</v>
      </c>
      <c r="B11" s="81">
        <v>94</v>
      </c>
      <c r="C11" s="79">
        <v>70</v>
      </c>
      <c r="D11" s="85">
        <f t="shared" si="0"/>
        <v>-0.25531914893617</v>
      </c>
    </row>
    <row r="12" ht="25.05" customHeight="1" spans="1:4">
      <c r="A12" s="82" t="s">
        <v>516</v>
      </c>
      <c r="B12" s="83">
        <f>SUM(B5:B11)</f>
        <v>60850</v>
      </c>
      <c r="C12" s="83">
        <f>SUM(C5:C11)</f>
        <v>59159</v>
      </c>
      <c r="D12" s="86">
        <f t="shared" si="0"/>
        <v>-0.0277896466721446</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A5" sqref="A5"/>
    </sheetView>
  </sheetViews>
  <sheetFormatPr defaultColWidth="9" defaultRowHeight="15.6" outlineLevelCol="2"/>
  <cols>
    <col min="1" max="1" width="32.4444444444444" style="67" customWidth="1"/>
    <col min="2" max="2" width="10.1111111111111" style="67" customWidth="1"/>
    <col min="3" max="3" width="43.5555555555556" style="102" customWidth="1"/>
    <col min="4" max="16384" width="8.87962962962963" style="67"/>
  </cols>
  <sheetData>
    <row r="1" ht="30" customHeight="1" spans="1:3">
      <c r="A1" s="67" t="s">
        <v>526</v>
      </c>
    </row>
    <row r="2" ht="29.4" customHeight="1" spans="1:3">
      <c r="A2" s="70" t="s">
        <v>527</v>
      </c>
      <c r="B2" s="70"/>
      <c r="C2" s="70"/>
    </row>
    <row r="3" ht="27" customHeight="1" spans="1:3">
      <c r="C3" s="104" t="s">
        <v>61</v>
      </c>
    </row>
    <row r="4" ht="28.05" customHeight="1" spans="1:3">
      <c r="A4" s="72" t="s">
        <v>118</v>
      </c>
      <c r="B4" s="73" t="s">
        <v>119</v>
      </c>
      <c r="C4" s="73" t="s">
        <v>528</v>
      </c>
    </row>
    <row r="5" s="68" customFormat="1" ht="28.05" customHeight="1" spans="1:3">
      <c r="A5" s="78" t="s">
        <v>529</v>
      </c>
      <c r="B5" s="76">
        <v>614.86</v>
      </c>
      <c r="C5" s="105" t="s">
        <v>530</v>
      </c>
    </row>
    <row r="6" s="68" customFormat="1" ht="28.05" customHeight="1" spans="1:3">
      <c r="A6" s="78" t="s">
        <v>520</v>
      </c>
      <c r="B6" s="76">
        <v>3771</v>
      </c>
      <c r="C6" s="105" t="s">
        <v>531</v>
      </c>
    </row>
    <row r="7" s="68" customFormat="1" ht="28.05" customHeight="1" spans="1:3">
      <c r="A7" s="78" t="s">
        <v>532</v>
      </c>
      <c r="B7" s="76">
        <v>704</v>
      </c>
      <c r="C7" s="105" t="s">
        <v>531</v>
      </c>
    </row>
    <row r="8" s="68" customFormat="1" ht="28.05" customHeight="1" spans="1:3">
      <c r="A8" s="78" t="s">
        <v>533</v>
      </c>
      <c r="B8" s="76">
        <f>1891.6+63286</f>
        <v>65177.6</v>
      </c>
      <c r="C8" s="105" t="s">
        <v>534</v>
      </c>
    </row>
    <row r="9" s="68" customFormat="1" ht="28.05" customHeight="1" spans="1:3">
      <c r="A9" s="78"/>
      <c r="B9" s="76"/>
      <c r="C9" s="105"/>
    </row>
    <row r="10" s="68" customFormat="1" ht="28.05" customHeight="1" spans="1:3">
      <c r="A10" s="78"/>
      <c r="B10" s="76"/>
      <c r="C10" s="105"/>
    </row>
    <row r="11" s="68" customFormat="1" ht="28.05" customHeight="1" spans="1:3">
      <c r="A11" s="82" t="s">
        <v>129</v>
      </c>
      <c r="B11" s="107">
        <f>SUM(B5:B10)</f>
        <v>70267.46</v>
      </c>
      <c r="C11" s="105"/>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5"/>
  <sheetViews>
    <sheetView workbookViewId="0">
      <selection activeCell="D16" sqref="D16"/>
    </sheetView>
  </sheetViews>
  <sheetFormatPr defaultColWidth="9" defaultRowHeight="15.6" outlineLevelRow="4" outlineLevelCol="2"/>
  <cols>
    <col min="1" max="1" width="29.7777777777778" style="67" customWidth="1"/>
    <col min="2" max="2" width="22.6666666666667" style="67" customWidth="1"/>
    <col min="3" max="3" width="25.1111111111111" style="67" customWidth="1"/>
    <col min="4" max="16384" width="8.87962962962963" style="67"/>
  </cols>
  <sheetData>
    <row r="1" ht="31" customHeight="1" spans="1:3">
      <c r="A1" s="67" t="s">
        <v>535</v>
      </c>
    </row>
    <row r="2" ht="29.4" customHeight="1" spans="1:3">
      <c r="A2" s="70" t="s">
        <v>536</v>
      </c>
      <c r="B2" s="70"/>
      <c r="C2" s="70"/>
    </row>
    <row r="3" ht="26.4" customHeight="1" spans="1:3">
      <c r="C3" s="71" t="s">
        <v>132</v>
      </c>
    </row>
    <row r="4" ht="36.6" customHeight="1" spans="1:3">
      <c r="A4" s="72" t="s">
        <v>133</v>
      </c>
      <c r="B4" s="72" t="s">
        <v>537</v>
      </c>
      <c r="C4" s="73" t="s">
        <v>538</v>
      </c>
    </row>
    <row r="5" s="68" customFormat="1" ht="36.6" customHeight="1" spans="1:3">
      <c r="A5" s="106" t="s">
        <v>136</v>
      </c>
      <c r="B5" s="120">
        <v>25.07</v>
      </c>
      <c r="C5" s="121">
        <v>24.78</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A4" sqref="A4"/>
    </sheetView>
  </sheetViews>
  <sheetFormatPr defaultColWidth="9" defaultRowHeight="15.6" outlineLevelCol="3"/>
  <cols>
    <col min="1" max="1" width="47" style="67" customWidth="1"/>
    <col min="2" max="2" width="10.4444444444444" style="67" customWidth="1"/>
    <col min="3" max="3" width="10.1111111111111" style="67" customWidth="1"/>
    <col min="4" max="4" width="12.8796296296296" style="67" customWidth="1"/>
    <col min="5" max="16384" width="8.87962962962963" style="67"/>
  </cols>
  <sheetData>
    <row r="1" ht="35" customHeight="1" spans="1:4">
      <c r="A1" s="67" t="s">
        <v>539</v>
      </c>
    </row>
    <row r="2" ht="29.4" customHeight="1" spans="1:4">
      <c r="A2" s="70" t="s">
        <v>540</v>
      </c>
      <c r="B2" s="70"/>
      <c r="C2" s="70"/>
      <c r="D2" s="70"/>
    </row>
    <row r="3" ht="19.8" customHeight="1" spans="1:4">
      <c r="D3" s="71" t="s">
        <v>61</v>
      </c>
    </row>
    <row r="4" ht="42" customHeight="1" spans="1:4">
      <c r="A4" s="72" t="s">
        <v>62</v>
      </c>
      <c r="B4" s="73" t="s">
        <v>65</v>
      </c>
      <c r="C4" s="73" t="s">
        <v>151</v>
      </c>
      <c r="D4" s="72" t="s">
        <v>152</v>
      </c>
    </row>
    <row r="5" ht="25.05" customHeight="1" spans="1:4">
      <c r="A5" s="114" t="s">
        <v>510</v>
      </c>
      <c r="B5" s="115">
        <f>SUM(B6:B8)</f>
        <v>4126</v>
      </c>
      <c r="C5" s="115">
        <f>SUM(C6:C8)</f>
        <v>4600</v>
      </c>
      <c r="D5" s="95">
        <f t="shared" ref="D5:D10" si="0">(C5-B5)/B5</f>
        <v>0.114881240911294</v>
      </c>
    </row>
    <row r="6" ht="25.05" customHeight="1" spans="1:4">
      <c r="A6" s="116" t="s">
        <v>511</v>
      </c>
      <c r="B6" s="79">
        <v>3008</v>
      </c>
      <c r="C6" s="79">
        <v>4000</v>
      </c>
      <c r="D6" s="90">
        <f t="shared" si="0"/>
        <v>0.329787234042553</v>
      </c>
    </row>
    <row r="7" ht="25.05" customHeight="1" spans="1:4">
      <c r="A7" s="78" t="s">
        <v>512</v>
      </c>
      <c r="B7" s="79">
        <v>1068</v>
      </c>
      <c r="C7" s="79">
        <v>500</v>
      </c>
      <c r="D7" s="90">
        <f t="shared" si="0"/>
        <v>-0.531835205992509</v>
      </c>
    </row>
    <row r="8" ht="25.05" customHeight="1" spans="1:4">
      <c r="A8" s="78" t="s">
        <v>513</v>
      </c>
      <c r="B8" s="79">
        <v>50</v>
      </c>
      <c r="C8" s="79">
        <v>100</v>
      </c>
      <c r="D8" s="90">
        <f t="shared" si="0"/>
        <v>1</v>
      </c>
    </row>
    <row r="9" ht="25.05" customHeight="1" spans="1:4">
      <c r="A9" s="117" t="s">
        <v>514</v>
      </c>
      <c r="B9" s="94">
        <f>SUM(B10)</f>
        <v>140</v>
      </c>
      <c r="C9" s="94">
        <f>SUM(C10)</f>
        <v>200</v>
      </c>
      <c r="D9" s="95">
        <f t="shared" si="0"/>
        <v>0.428571428571429</v>
      </c>
    </row>
    <row r="10" ht="25.05" customHeight="1" spans="1:4">
      <c r="A10" s="78" t="s">
        <v>515</v>
      </c>
      <c r="B10" s="79">
        <v>140</v>
      </c>
      <c r="C10" s="79">
        <v>200</v>
      </c>
      <c r="D10" s="90">
        <f t="shared" si="0"/>
        <v>0.428571428571429</v>
      </c>
    </row>
    <row r="11" ht="25.05" customHeight="1" spans="1:4">
      <c r="A11" s="78"/>
      <c r="B11" s="89"/>
      <c r="C11" s="89"/>
      <c r="D11" s="95"/>
    </row>
    <row r="12" ht="25.05" customHeight="1" spans="1:4">
      <c r="A12" s="118" t="s">
        <v>516</v>
      </c>
      <c r="B12" s="119">
        <f>SUM(B5,B9)</f>
        <v>4266</v>
      </c>
      <c r="C12" s="119">
        <f>SUM(C5,C9)</f>
        <v>4800</v>
      </c>
      <c r="D12" s="95">
        <f>(C12-B12)/B12</f>
        <v>0.125175808720113</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
  <sheetViews>
    <sheetView workbookViewId="0">
      <selection activeCell="A8" sqref="A8"/>
    </sheetView>
  </sheetViews>
  <sheetFormatPr defaultColWidth="9" defaultRowHeight="15.6" outlineLevelCol="3"/>
  <cols>
    <col min="1" max="1" width="46.1296296296296" style="41" customWidth="1"/>
    <col min="2" max="2" width="11.4444444444444" style="41" customWidth="1"/>
    <col min="3" max="3" width="10.4444444444444" style="41" customWidth="1"/>
    <col min="4" max="4" width="15.3333333333333" style="42" customWidth="1"/>
    <col min="5" max="16384" width="8.87962962962963" style="41"/>
  </cols>
  <sheetData>
    <row r="1" ht="26" customHeight="1" spans="1:4">
      <c r="A1" s="41" t="s">
        <v>541</v>
      </c>
    </row>
    <row r="2" ht="29.4" customHeight="1" spans="1:4">
      <c r="A2" s="43" t="s">
        <v>542</v>
      </c>
      <c r="B2" s="43"/>
      <c r="C2" s="43"/>
      <c r="D2" s="43"/>
    </row>
    <row r="3" ht="19.2" customHeight="1" spans="1:4">
      <c r="D3" s="42" t="s">
        <v>61</v>
      </c>
    </row>
    <row r="4" ht="52.2" customHeight="1" spans="1:4">
      <c r="A4" s="44" t="s">
        <v>93</v>
      </c>
      <c r="B4" s="45" t="s">
        <v>65</v>
      </c>
      <c r="C4" s="45" t="s">
        <v>151</v>
      </c>
      <c r="D4" s="46" t="s">
        <v>152</v>
      </c>
    </row>
    <row r="5" ht="28.05" customHeight="1" spans="1:4">
      <c r="A5" s="47" t="s">
        <v>519</v>
      </c>
      <c r="B5" s="48"/>
      <c r="C5" s="49"/>
      <c r="D5" s="50"/>
    </row>
    <row r="6" ht="28.05" customHeight="1" spans="1:4">
      <c r="A6" s="47" t="s">
        <v>520</v>
      </c>
      <c r="B6" s="48">
        <v>23149</v>
      </c>
      <c r="C6" s="49">
        <v>4600</v>
      </c>
      <c r="D6" s="50">
        <f t="shared" ref="D6:D11" si="0">(C6-B6)/B6</f>
        <v>-0.801287312626895</v>
      </c>
    </row>
    <row r="7" ht="28.05" customHeight="1" spans="1:4">
      <c r="A7" s="47" t="s">
        <v>521</v>
      </c>
      <c r="B7" s="48">
        <v>217</v>
      </c>
      <c r="C7" s="49"/>
      <c r="D7" s="50">
        <f t="shared" si="0"/>
        <v>-1</v>
      </c>
    </row>
    <row r="8" ht="36" customHeight="1" spans="1:4">
      <c r="A8" s="113" t="s">
        <v>522</v>
      </c>
      <c r="B8" s="48">
        <v>2031</v>
      </c>
      <c r="C8" s="49"/>
      <c r="D8" s="50">
        <f t="shared" si="0"/>
        <v>-1</v>
      </c>
    </row>
    <row r="9" ht="44" customHeight="1" spans="1:4">
      <c r="A9" s="113" t="s">
        <v>523</v>
      </c>
      <c r="B9" s="48">
        <v>28255</v>
      </c>
      <c r="C9" s="49"/>
      <c r="D9" s="50">
        <f t="shared" si="0"/>
        <v>-1</v>
      </c>
    </row>
    <row r="10" ht="28.05" customHeight="1" spans="1:4">
      <c r="A10" s="47" t="s">
        <v>524</v>
      </c>
      <c r="B10" s="48">
        <v>5437</v>
      </c>
      <c r="C10" s="49">
        <v>200</v>
      </c>
      <c r="D10" s="50">
        <f t="shared" si="0"/>
        <v>-0.963215008276623</v>
      </c>
    </row>
    <row r="11" ht="28.05" customHeight="1" spans="1:4">
      <c r="A11" s="47" t="s">
        <v>525</v>
      </c>
      <c r="B11" s="48">
        <v>70</v>
      </c>
      <c r="C11" s="49"/>
      <c r="D11" s="50">
        <f t="shared" si="0"/>
        <v>-1</v>
      </c>
    </row>
    <row r="12" ht="28.05" customHeight="1" spans="1:4">
      <c r="A12" s="47"/>
      <c r="B12" s="48"/>
      <c r="C12" s="49"/>
      <c r="D12" s="50"/>
    </row>
    <row r="13" ht="25.05" customHeight="1" spans="1:4">
      <c r="A13" s="52" t="s">
        <v>180</v>
      </c>
      <c r="B13" s="51">
        <f>SUM(B5:B12)</f>
        <v>59159</v>
      </c>
      <c r="C13" s="51">
        <f>SUM(C5:C12)</f>
        <v>4800</v>
      </c>
      <c r="D13" s="53">
        <f>(C13-B13)/B13</f>
        <v>-0.918862725874339</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A1" sqref="A1"/>
    </sheetView>
  </sheetViews>
  <sheetFormatPr defaultColWidth="9" defaultRowHeight="15.6" outlineLevelCol="3"/>
  <cols>
    <col min="1" max="1" width="47" style="67" customWidth="1"/>
    <col min="2" max="2" width="10.4444444444444" style="67" customWidth="1"/>
    <col min="3" max="3" width="10.1111111111111" style="67" customWidth="1"/>
    <col min="4" max="4" width="12.8796296296296" style="67" customWidth="1"/>
    <col min="5" max="16384" width="8.87962962962963" style="67"/>
  </cols>
  <sheetData>
    <row r="1" ht="35" customHeight="1" spans="1:4">
      <c r="A1" s="67" t="s">
        <v>543</v>
      </c>
    </row>
    <row r="2" ht="29.4" customHeight="1" spans="1:4">
      <c r="A2" s="70" t="s">
        <v>540</v>
      </c>
      <c r="B2" s="70"/>
      <c r="C2" s="70"/>
      <c r="D2" s="70"/>
    </row>
    <row r="3" ht="19.8" customHeight="1" spans="1:4">
      <c r="D3" s="71" t="s">
        <v>61</v>
      </c>
    </row>
    <row r="4" ht="42" customHeight="1" spans="1:4">
      <c r="A4" s="72" t="s">
        <v>62</v>
      </c>
      <c r="B4" s="73" t="s">
        <v>65</v>
      </c>
      <c r="C4" s="73" t="s">
        <v>151</v>
      </c>
      <c r="D4" s="72" t="s">
        <v>152</v>
      </c>
    </row>
    <row r="5" ht="25.05" customHeight="1" spans="1:4">
      <c r="A5" s="114" t="s">
        <v>510</v>
      </c>
      <c r="B5" s="115">
        <f>SUM(B6:B8)</f>
        <v>4126</v>
      </c>
      <c r="C5" s="115">
        <f>SUM(C6:C8)</f>
        <v>4600</v>
      </c>
      <c r="D5" s="95">
        <f t="shared" ref="D5:D10" si="0">(C5-B5)/B5</f>
        <v>0.114881240911294</v>
      </c>
    </row>
    <row r="6" ht="25.05" customHeight="1" spans="1:4">
      <c r="A6" s="116" t="s">
        <v>511</v>
      </c>
      <c r="B6" s="79">
        <v>3008</v>
      </c>
      <c r="C6" s="79">
        <v>4000</v>
      </c>
      <c r="D6" s="90">
        <f t="shared" si="0"/>
        <v>0.329787234042553</v>
      </c>
    </row>
    <row r="7" ht="25.05" customHeight="1" spans="1:4">
      <c r="A7" s="78" t="s">
        <v>512</v>
      </c>
      <c r="B7" s="79">
        <v>1068</v>
      </c>
      <c r="C7" s="79">
        <v>500</v>
      </c>
      <c r="D7" s="90">
        <f t="shared" si="0"/>
        <v>-0.531835205992509</v>
      </c>
    </row>
    <row r="8" ht="25.05" customHeight="1" spans="1:4">
      <c r="A8" s="78" t="s">
        <v>513</v>
      </c>
      <c r="B8" s="79">
        <v>50</v>
      </c>
      <c r="C8" s="79">
        <v>100</v>
      </c>
      <c r="D8" s="90">
        <f t="shared" si="0"/>
        <v>1</v>
      </c>
    </row>
    <row r="9" ht="25.05" customHeight="1" spans="1:4">
      <c r="A9" s="117" t="s">
        <v>514</v>
      </c>
      <c r="B9" s="94">
        <f>SUM(B10)</f>
        <v>140</v>
      </c>
      <c r="C9" s="94">
        <f>SUM(C10)</f>
        <v>200</v>
      </c>
      <c r="D9" s="95">
        <f t="shared" si="0"/>
        <v>0.428571428571429</v>
      </c>
    </row>
    <row r="10" ht="25.05" customHeight="1" spans="1:4">
      <c r="A10" s="78" t="s">
        <v>515</v>
      </c>
      <c r="B10" s="79">
        <v>140</v>
      </c>
      <c r="C10" s="79">
        <v>200</v>
      </c>
      <c r="D10" s="90">
        <f t="shared" si="0"/>
        <v>0.428571428571429</v>
      </c>
    </row>
    <row r="11" ht="25.05" customHeight="1" spans="1:4">
      <c r="A11" s="78"/>
      <c r="B11" s="89"/>
      <c r="C11" s="89"/>
      <c r="D11" s="95"/>
    </row>
    <row r="12" ht="25.05" customHeight="1" spans="1:4">
      <c r="A12" s="118" t="s">
        <v>516</v>
      </c>
      <c r="B12" s="119">
        <f>SUM(B5,B9)</f>
        <v>4266</v>
      </c>
      <c r="C12" s="119">
        <f>SUM(C5,C9)</f>
        <v>4800</v>
      </c>
      <c r="D12" s="95">
        <f>(C12-B12)/B12</f>
        <v>0.125175808720113</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
  <sheetViews>
    <sheetView workbookViewId="0">
      <selection activeCell="A1" sqref="A1"/>
    </sheetView>
  </sheetViews>
  <sheetFormatPr defaultColWidth="9" defaultRowHeight="15.6" outlineLevelCol="3"/>
  <cols>
    <col min="1" max="1" width="46.1296296296296" style="41" customWidth="1"/>
    <col min="2" max="2" width="11.4444444444444" style="41" customWidth="1"/>
    <col min="3" max="3" width="10.4444444444444" style="41" customWidth="1"/>
    <col min="4" max="4" width="15.3333333333333" style="42" customWidth="1"/>
    <col min="5" max="16384" width="8.87962962962963" style="41"/>
  </cols>
  <sheetData>
    <row r="1" ht="26" customHeight="1" spans="1:4">
      <c r="A1" s="41" t="s">
        <v>544</v>
      </c>
    </row>
    <row r="2" ht="29.4" customHeight="1" spans="1:4">
      <c r="A2" s="43" t="s">
        <v>542</v>
      </c>
      <c r="B2" s="43"/>
      <c r="C2" s="43"/>
      <c r="D2" s="43"/>
    </row>
    <row r="3" ht="19.2" customHeight="1" spans="1:4">
      <c r="D3" s="42" t="s">
        <v>61</v>
      </c>
    </row>
    <row r="4" ht="52.2" customHeight="1" spans="1:4">
      <c r="A4" s="44" t="s">
        <v>93</v>
      </c>
      <c r="B4" s="45" t="s">
        <v>65</v>
      </c>
      <c r="C4" s="45" t="s">
        <v>151</v>
      </c>
      <c r="D4" s="46" t="s">
        <v>152</v>
      </c>
    </row>
    <row r="5" ht="28.05" customHeight="1" spans="1:4">
      <c r="A5" s="47" t="s">
        <v>519</v>
      </c>
      <c r="B5" s="48"/>
      <c r="C5" s="49"/>
      <c r="D5" s="50"/>
    </row>
    <row r="6" ht="28.05" customHeight="1" spans="1:4">
      <c r="A6" s="47" t="s">
        <v>520</v>
      </c>
      <c r="B6" s="48">
        <v>23149</v>
      </c>
      <c r="C6" s="49">
        <v>4600</v>
      </c>
      <c r="D6" s="50">
        <f t="shared" ref="D6:D11" si="0">(C6-B6)/B6</f>
        <v>-0.801287312626895</v>
      </c>
    </row>
    <row r="7" ht="28.05" customHeight="1" spans="1:4">
      <c r="A7" s="47" t="s">
        <v>521</v>
      </c>
      <c r="B7" s="48">
        <v>217</v>
      </c>
      <c r="C7" s="49"/>
      <c r="D7" s="50">
        <f t="shared" si="0"/>
        <v>-1</v>
      </c>
    </row>
    <row r="8" ht="36" customHeight="1" spans="1:4">
      <c r="A8" s="113" t="s">
        <v>522</v>
      </c>
      <c r="B8" s="48">
        <v>2031</v>
      </c>
      <c r="C8" s="49"/>
      <c r="D8" s="50">
        <f t="shared" si="0"/>
        <v>-1</v>
      </c>
    </row>
    <row r="9" ht="44" customHeight="1" spans="1:4">
      <c r="A9" s="113" t="s">
        <v>523</v>
      </c>
      <c r="B9" s="48">
        <v>28255</v>
      </c>
      <c r="C9" s="49"/>
      <c r="D9" s="50">
        <f t="shared" si="0"/>
        <v>-1</v>
      </c>
    </row>
    <row r="10" ht="28.05" customHeight="1" spans="1:4">
      <c r="A10" s="47" t="s">
        <v>524</v>
      </c>
      <c r="B10" s="48">
        <v>5437</v>
      </c>
      <c r="C10" s="49">
        <v>200</v>
      </c>
      <c r="D10" s="50">
        <f t="shared" si="0"/>
        <v>-0.963215008276623</v>
      </c>
    </row>
    <row r="11" ht="28.05" customHeight="1" spans="1:4">
      <c r="A11" s="47" t="s">
        <v>525</v>
      </c>
      <c r="B11" s="48">
        <v>70</v>
      </c>
      <c r="C11" s="49"/>
      <c r="D11" s="50">
        <f t="shared" si="0"/>
        <v>-1</v>
      </c>
    </row>
    <row r="12" ht="28.05" customHeight="1" spans="1:4">
      <c r="A12" s="47"/>
      <c r="B12" s="48"/>
      <c r="C12" s="49"/>
      <c r="D12" s="50"/>
    </row>
    <row r="13" ht="25.05" customHeight="1" spans="1:4">
      <c r="A13" s="52" t="s">
        <v>180</v>
      </c>
      <c r="B13" s="51">
        <f>SUM(B5:B12)</f>
        <v>59159</v>
      </c>
      <c r="C13" s="51">
        <f>SUM(C5:C12)</f>
        <v>4800</v>
      </c>
      <c r="D13" s="53">
        <f>(C13-B13)/B13</f>
        <v>-0.918862725874339</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4"/>
  <sheetViews>
    <sheetView workbookViewId="0">
      <selection activeCell="A7" sqref="A7"/>
    </sheetView>
  </sheetViews>
  <sheetFormatPr defaultColWidth="9" defaultRowHeight="15.6" outlineLevelCol="3"/>
  <cols>
    <col min="1" max="1" width="44.5555555555556" style="41" customWidth="1"/>
    <col min="2" max="2" width="16.5555555555556" style="41" customWidth="1"/>
    <col min="3" max="16384" width="8.87962962962963" style="41"/>
  </cols>
  <sheetData>
    <row r="1" spans="1:4">
      <c r="A1" s="41" t="s">
        <v>545</v>
      </c>
    </row>
    <row r="2" ht="29.4" customHeight="1" spans="1:4">
      <c r="A2" s="43" t="s">
        <v>546</v>
      </c>
      <c r="B2" s="43"/>
    </row>
    <row r="3" ht="19.2" customHeight="1" spans="1:4">
      <c r="B3" s="42" t="s">
        <v>61</v>
      </c>
    </row>
    <row r="4" ht="52.2" customHeight="1" spans="1:4">
      <c r="A4" s="44" t="s">
        <v>93</v>
      </c>
      <c r="B4" s="45" t="s">
        <v>147</v>
      </c>
    </row>
    <row r="5" ht="28.05" customHeight="1" spans="1:4">
      <c r="A5" s="47" t="s">
        <v>547</v>
      </c>
      <c r="B5" s="49"/>
    </row>
    <row r="6" ht="28.05" customHeight="1" spans="1:4">
      <c r="A6" s="47" t="s">
        <v>548</v>
      </c>
      <c r="B6" s="49"/>
    </row>
    <row r="7" ht="28.05" customHeight="1" spans="1:4">
      <c r="A7" s="47" t="s">
        <v>549</v>
      </c>
      <c r="B7" s="49"/>
    </row>
    <row r="8" ht="28.05" customHeight="1" spans="1:4">
      <c r="A8" s="47" t="s">
        <v>533</v>
      </c>
      <c r="B8" s="49"/>
    </row>
    <row r="9" ht="28.05" customHeight="1" spans="1:4">
      <c r="A9" s="47" t="s">
        <v>550</v>
      </c>
      <c r="B9" s="49"/>
    </row>
    <row r="10" ht="28.05" customHeight="1" spans="1:4">
      <c r="A10" s="47" t="s">
        <v>551</v>
      </c>
      <c r="B10" s="49"/>
    </row>
    <row r="11" ht="28.05" customHeight="1" spans="1:4">
      <c r="A11" s="47" t="s">
        <v>552</v>
      </c>
      <c r="B11" s="49"/>
    </row>
    <row r="12" ht="28.05" customHeight="1" spans="1:4">
      <c r="A12" s="47"/>
      <c r="B12" s="49"/>
    </row>
    <row r="13" ht="25.05" customHeight="1" spans="1:4">
      <c r="A13" s="52" t="s">
        <v>180</v>
      </c>
      <c r="B13" s="51">
        <f>SUM(B5:B12)</f>
        <v>0</v>
      </c>
    </row>
    <row r="14" s="54" customFormat="1" ht="35.4" customHeight="1" spans="1:4">
      <c r="A14" s="65" t="s">
        <v>553</v>
      </c>
      <c r="B14" s="65"/>
      <c r="C14" s="112"/>
      <c r="D14" s="112"/>
    </row>
  </sheetData>
  <mergeCells count="2">
    <mergeCell ref="A2:B2"/>
    <mergeCell ref="A14:B14"/>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6"/>
  <sheetViews>
    <sheetView workbookViewId="0">
      <selection activeCell="D9" sqref="D9"/>
    </sheetView>
  </sheetViews>
  <sheetFormatPr defaultColWidth="9" defaultRowHeight="15.6"/>
  <cols>
    <col min="1" max="1" width="44.5555555555556" style="41" customWidth="1"/>
    <col min="2" max="2" width="6.21296296296296" style="41" customWidth="1"/>
    <col min="3" max="16384" width="8.87962962962963" style="41"/>
  </cols>
  <sheetData>
    <row r="1" spans="1:9">
      <c r="A1" s="41" t="s">
        <v>554</v>
      </c>
    </row>
    <row r="2" ht="29.4" customHeight="1" spans="1:9">
      <c r="A2" s="43" t="s">
        <v>555</v>
      </c>
      <c r="B2" s="43"/>
      <c r="C2" s="43"/>
      <c r="D2" s="43"/>
      <c r="E2" s="43"/>
      <c r="F2" s="43"/>
      <c r="G2" s="43"/>
      <c r="H2" s="43"/>
      <c r="I2" s="43"/>
    </row>
    <row r="3" ht="19.2" customHeight="1" spans="1:9">
      <c r="B3" s="42"/>
      <c r="C3" s="42"/>
      <c r="D3" s="42"/>
      <c r="E3" s="42"/>
      <c r="F3" s="42"/>
      <c r="G3" s="42"/>
      <c r="H3" s="55" t="s">
        <v>61</v>
      </c>
      <c r="I3" s="55"/>
    </row>
    <row r="4" spans="1:9">
      <c r="A4" s="56" t="s">
        <v>93</v>
      </c>
      <c r="B4" s="57" t="s">
        <v>147</v>
      </c>
      <c r="C4" s="58" t="s">
        <v>491</v>
      </c>
      <c r="D4" s="59"/>
      <c r="E4" s="59"/>
      <c r="F4" s="59"/>
      <c r="G4" s="59"/>
      <c r="H4" s="59"/>
      <c r="I4" s="60"/>
    </row>
    <row r="5" spans="1:9">
      <c r="A5" s="61"/>
      <c r="B5" s="62"/>
      <c r="C5" s="63" t="s">
        <v>472</v>
      </c>
      <c r="D5" s="63" t="s">
        <v>473</v>
      </c>
      <c r="E5" s="63" t="s">
        <v>474</v>
      </c>
      <c r="F5" s="63" t="s">
        <v>475</v>
      </c>
      <c r="G5" s="63" t="s">
        <v>476</v>
      </c>
      <c r="H5" s="63" t="s">
        <v>477</v>
      </c>
      <c r="I5" s="63" t="s">
        <v>478</v>
      </c>
    </row>
    <row r="6" ht="28.05" customHeight="1" spans="1:9">
      <c r="A6" s="47" t="s">
        <v>547</v>
      </c>
      <c r="B6" s="49"/>
      <c r="C6" s="63"/>
      <c r="D6" s="63"/>
      <c r="E6" s="63"/>
      <c r="F6" s="63"/>
      <c r="G6" s="63"/>
      <c r="H6" s="63"/>
      <c r="I6" s="63"/>
    </row>
    <row r="7" ht="28.05" customHeight="1" spans="1:9">
      <c r="A7" s="47" t="s">
        <v>548</v>
      </c>
      <c r="B7" s="49"/>
      <c r="C7" s="64"/>
      <c r="D7" s="64"/>
      <c r="E7" s="64"/>
      <c r="F7" s="64"/>
      <c r="G7" s="64"/>
      <c r="H7" s="64"/>
      <c r="I7" s="64"/>
    </row>
    <row r="8" ht="28.05" customHeight="1" spans="1:9">
      <c r="A8" s="47" t="s">
        <v>549</v>
      </c>
      <c r="B8" s="49"/>
      <c r="C8" s="64"/>
      <c r="D8" s="64"/>
      <c r="E8" s="64"/>
      <c r="F8" s="64"/>
      <c r="G8" s="64"/>
      <c r="H8" s="64"/>
      <c r="I8" s="64"/>
    </row>
    <row r="9" ht="28.05" customHeight="1" spans="1:9">
      <c r="A9" s="47" t="s">
        <v>533</v>
      </c>
      <c r="B9" s="49"/>
      <c r="C9" s="64"/>
      <c r="D9" s="64"/>
      <c r="E9" s="64"/>
      <c r="F9" s="64"/>
      <c r="G9" s="64"/>
      <c r="H9" s="64"/>
      <c r="I9" s="64"/>
    </row>
    <row r="10" ht="28.05" customHeight="1" spans="1:9">
      <c r="A10" s="47" t="s">
        <v>550</v>
      </c>
      <c r="B10" s="49"/>
      <c r="C10" s="64"/>
      <c r="D10" s="64"/>
      <c r="E10" s="64"/>
      <c r="F10" s="64"/>
      <c r="G10" s="64"/>
      <c r="H10" s="64"/>
      <c r="I10" s="64"/>
    </row>
    <row r="11" ht="28.05" customHeight="1" spans="1:9">
      <c r="A11" s="47" t="s">
        <v>551</v>
      </c>
      <c r="B11" s="49"/>
      <c r="C11" s="64"/>
      <c r="D11" s="64"/>
      <c r="E11" s="64"/>
      <c r="F11" s="64"/>
      <c r="G11" s="64"/>
      <c r="H11" s="64"/>
      <c r="I11" s="64"/>
    </row>
    <row r="12" ht="28.05" customHeight="1" spans="1:9">
      <c r="A12" s="47" t="s">
        <v>552</v>
      </c>
      <c r="B12" s="49"/>
      <c r="C12" s="64"/>
      <c r="D12" s="64"/>
      <c r="E12" s="64"/>
      <c r="F12" s="64"/>
      <c r="G12" s="64"/>
      <c r="H12" s="64"/>
      <c r="I12" s="64"/>
    </row>
    <row r="13" ht="28.05" customHeight="1" spans="1:9">
      <c r="A13" s="47"/>
      <c r="B13" s="49"/>
      <c r="C13" s="64"/>
      <c r="D13" s="64"/>
      <c r="E13" s="64"/>
      <c r="F13" s="64"/>
      <c r="G13" s="64"/>
      <c r="H13" s="64"/>
      <c r="I13" s="64"/>
    </row>
    <row r="14" ht="25.05" customHeight="1" spans="1:9">
      <c r="A14" s="52" t="s">
        <v>180</v>
      </c>
      <c r="B14" s="51">
        <f>SUM(B6:B13)</f>
        <v>0</v>
      </c>
      <c r="C14" s="64"/>
      <c r="D14" s="64"/>
      <c r="E14" s="64"/>
      <c r="F14" s="64"/>
      <c r="G14" s="64"/>
      <c r="H14" s="64"/>
      <c r="I14" s="64"/>
    </row>
    <row r="15" s="54" customFormat="1" ht="35.4" customHeight="1" spans="1:9">
      <c r="A15" s="65" t="s">
        <v>553</v>
      </c>
      <c r="B15" s="65"/>
      <c r="C15" s="65"/>
      <c r="D15" s="65"/>
      <c r="E15" s="65"/>
      <c r="F15" s="65"/>
      <c r="G15" s="65"/>
      <c r="H15" s="65"/>
      <c r="I15" s="65"/>
    </row>
    <row r="16" spans="1:9">
      <c r="C16" s="66"/>
      <c r="D16" s="66"/>
      <c r="E16" s="66"/>
      <c r="F16" s="66"/>
      <c r="G16" s="66"/>
      <c r="H16" s="66"/>
      <c r="I16" s="66"/>
    </row>
  </sheetData>
  <mergeCells count="6">
    <mergeCell ref="A2:I2"/>
    <mergeCell ref="H3:I3"/>
    <mergeCell ref="C4:I4"/>
    <mergeCell ref="A15:I15"/>
    <mergeCell ref="A4:A5"/>
    <mergeCell ref="B4:B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8"/>
  <sheetViews>
    <sheetView topLeftCell="A15" workbookViewId="0">
      <selection activeCell="B4" sqref="B4"/>
    </sheetView>
  </sheetViews>
  <sheetFormatPr defaultColWidth="9" defaultRowHeight="15.6" outlineLevelCol="5"/>
  <cols>
    <col min="1" max="1" width="35.6666666666667" style="67" customWidth="1"/>
    <col min="2" max="4" width="10.1111111111111" style="67" customWidth="1"/>
    <col min="5" max="5" width="9.77777777777778" style="67" customWidth="1"/>
    <col min="6" max="6" width="9.33333333333333" style="67" customWidth="1"/>
    <col min="7" max="16384" width="8.87962962962963" style="67"/>
  </cols>
  <sheetData>
    <row r="1" ht="19" customHeight="1" spans="1:6">
      <c r="A1" s="67" t="s">
        <v>59</v>
      </c>
    </row>
    <row r="2" ht="26" customHeight="1" spans="1:6">
      <c r="A2" s="70" t="s">
        <v>60</v>
      </c>
      <c r="B2" s="70"/>
      <c r="C2" s="70"/>
      <c r="D2" s="70"/>
      <c r="E2" s="70"/>
      <c r="F2" s="70"/>
    </row>
    <row r="3" ht="23" customHeight="1" spans="1:6">
      <c r="F3" s="71" t="s">
        <v>61</v>
      </c>
    </row>
    <row r="4" ht="55.2" customHeight="1" spans="1:6">
      <c r="A4" s="72" t="s">
        <v>62</v>
      </c>
      <c r="B4" s="73" t="s">
        <v>63</v>
      </c>
      <c r="C4" s="73" t="s">
        <v>64</v>
      </c>
      <c r="D4" s="73" t="s">
        <v>65</v>
      </c>
      <c r="E4" s="72" t="s">
        <v>66</v>
      </c>
      <c r="F4" s="72" t="s">
        <v>67</v>
      </c>
    </row>
    <row r="5" ht="23" customHeight="1" spans="1:6">
      <c r="A5" s="114" t="s">
        <v>68</v>
      </c>
      <c r="B5" s="115">
        <f>SUM(B6:B19)</f>
        <v>15905</v>
      </c>
      <c r="C5" s="115">
        <f>SUM(C6:C19)</f>
        <v>17018</v>
      </c>
      <c r="D5" s="115">
        <f>SUM(D6:D19)</f>
        <v>19311</v>
      </c>
      <c r="E5" s="227">
        <f t="shared" ref="E5:E18" si="0">D5/C5</f>
        <v>1.13473968738982</v>
      </c>
      <c r="F5" s="95">
        <f t="shared" ref="F5:F18" si="1">(D5-B5)/B5</f>
        <v>0.214146494812952</v>
      </c>
    </row>
    <row r="6" ht="23" customHeight="1" spans="1:6">
      <c r="A6" s="212" t="s">
        <v>69</v>
      </c>
      <c r="B6" s="214">
        <v>6230</v>
      </c>
      <c r="C6" s="214">
        <v>6666</v>
      </c>
      <c r="D6" s="79">
        <v>7373</v>
      </c>
      <c r="E6" s="228">
        <f t="shared" si="0"/>
        <v>1.10606060606061</v>
      </c>
      <c r="F6" s="90">
        <f t="shared" si="1"/>
        <v>0.18346709470305</v>
      </c>
    </row>
    <row r="7" ht="23" customHeight="1" spans="1:6">
      <c r="A7" s="213" t="s">
        <v>70</v>
      </c>
      <c r="B7" s="89">
        <v>839</v>
      </c>
      <c r="C7" s="89">
        <v>898</v>
      </c>
      <c r="D7" s="79">
        <v>946</v>
      </c>
      <c r="E7" s="228">
        <f t="shared" si="0"/>
        <v>1.05345211581292</v>
      </c>
      <c r="F7" s="90">
        <f t="shared" si="1"/>
        <v>0.127532777115614</v>
      </c>
    </row>
    <row r="8" ht="23" customHeight="1" spans="1:6">
      <c r="A8" s="213" t="s">
        <v>71</v>
      </c>
      <c r="B8" s="214">
        <v>221</v>
      </c>
      <c r="C8" s="214">
        <v>236</v>
      </c>
      <c r="D8" s="79">
        <v>207</v>
      </c>
      <c r="E8" s="228">
        <f t="shared" si="0"/>
        <v>0.877118644067797</v>
      </c>
      <c r="F8" s="90">
        <f t="shared" si="1"/>
        <v>-0.0633484162895928</v>
      </c>
    </row>
    <row r="9" ht="23" customHeight="1" spans="1:6">
      <c r="A9" s="213" t="s">
        <v>72</v>
      </c>
      <c r="B9" s="81">
        <v>472</v>
      </c>
      <c r="C9" s="81">
        <v>503</v>
      </c>
      <c r="D9" s="79">
        <v>361</v>
      </c>
      <c r="E9" s="228">
        <f t="shared" si="0"/>
        <v>0.717693836978131</v>
      </c>
      <c r="F9" s="90">
        <f t="shared" si="1"/>
        <v>-0.235169491525424</v>
      </c>
    </row>
    <row r="10" ht="23" customHeight="1" spans="1:6">
      <c r="A10" s="213" t="s">
        <v>73</v>
      </c>
      <c r="B10" s="81">
        <v>998</v>
      </c>
      <c r="C10" s="81">
        <v>1068</v>
      </c>
      <c r="D10" s="79">
        <v>1222</v>
      </c>
      <c r="E10" s="228">
        <f t="shared" si="0"/>
        <v>1.14419475655431</v>
      </c>
      <c r="F10" s="90">
        <f t="shared" si="1"/>
        <v>0.224448897795591</v>
      </c>
    </row>
    <row r="11" ht="23" customHeight="1" spans="1:6">
      <c r="A11" s="213" t="s">
        <v>74</v>
      </c>
      <c r="B11" s="81">
        <v>1178</v>
      </c>
      <c r="C11" s="81">
        <v>1261</v>
      </c>
      <c r="D11" s="79">
        <v>1506</v>
      </c>
      <c r="E11" s="228">
        <f t="shared" si="0"/>
        <v>1.19429024583664</v>
      </c>
      <c r="F11" s="90">
        <f t="shared" si="1"/>
        <v>0.278438030560272</v>
      </c>
    </row>
    <row r="12" ht="23" customHeight="1" spans="1:6">
      <c r="A12" s="213" t="s">
        <v>75</v>
      </c>
      <c r="B12" s="81">
        <v>766</v>
      </c>
      <c r="C12" s="81">
        <v>820</v>
      </c>
      <c r="D12" s="79">
        <v>778</v>
      </c>
      <c r="E12" s="228">
        <f t="shared" si="0"/>
        <v>0.948780487804878</v>
      </c>
      <c r="F12" s="90">
        <f t="shared" si="1"/>
        <v>0.0156657963446475</v>
      </c>
    </row>
    <row r="13" ht="23" customHeight="1" spans="1:6">
      <c r="A13" s="213" t="s">
        <v>76</v>
      </c>
      <c r="B13" s="81">
        <v>1260</v>
      </c>
      <c r="C13" s="81">
        <v>1348</v>
      </c>
      <c r="D13" s="79">
        <v>1368</v>
      </c>
      <c r="E13" s="228">
        <f t="shared" si="0"/>
        <v>1.01483679525223</v>
      </c>
      <c r="F13" s="90">
        <f t="shared" si="1"/>
        <v>0.0857142857142857</v>
      </c>
    </row>
    <row r="14" ht="23" customHeight="1" spans="1:6">
      <c r="A14" s="213" t="s">
        <v>77</v>
      </c>
      <c r="B14" s="81">
        <v>418</v>
      </c>
      <c r="C14" s="81">
        <v>447</v>
      </c>
      <c r="D14" s="79">
        <v>141</v>
      </c>
      <c r="E14" s="228">
        <f t="shared" si="0"/>
        <v>0.315436241610738</v>
      </c>
      <c r="F14" s="90">
        <f t="shared" si="1"/>
        <v>-0.662679425837321</v>
      </c>
    </row>
    <row r="15" ht="23" customHeight="1" spans="1:6">
      <c r="A15" s="212" t="s">
        <v>78</v>
      </c>
      <c r="B15" s="81">
        <v>904</v>
      </c>
      <c r="C15" s="81">
        <v>968</v>
      </c>
      <c r="D15" s="79">
        <v>814</v>
      </c>
      <c r="E15" s="228">
        <f t="shared" si="0"/>
        <v>0.840909090909091</v>
      </c>
      <c r="F15" s="90">
        <f t="shared" si="1"/>
        <v>-0.0995575221238938</v>
      </c>
    </row>
    <row r="16" ht="23" customHeight="1" spans="1:6">
      <c r="A16" s="213" t="s">
        <v>79</v>
      </c>
      <c r="B16" s="225">
        <v>1305</v>
      </c>
      <c r="C16" s="225">
        <v>1396</v>
      </c>
      <c r="D16" s="79">
        <v>3747</v>
      </c>
      <c r="E16" s="228">
        <f t="shared" si="0"/>
        <v>2.68409742120344</v>
      </c>
      <c r="F16" s="90">
        <f t="shared" si="1"/>
        <v>1.87126436781609</v>
      </c>
    </row>
    <row r="17" ht="23" customHeight="1" spans="1:6">
      <c r="A17" s="213" t="s">
        <v>80</v>
      </c>
      <c r="B17" s="225">
        <v>1260</v>
      </c>
      <c r="C17" s="225">
        <v>1348</v>
      </c>
      <c r="D17" s="79">
        <v>780</v>
      </c>
      <c r="E17" s="228">
        <f t="shared" si="0"/>
        <v>0.578635014836795</v>
      </c>
      <c r="F17" s="90">
        <f t="shared" si="1"/>
        <v>-0.380952380952381</v>
      </c>
    </row>
    <row r="18" ht="23" customHeight="1" spans="1:6">
      <c r="A18" s="213" t="s">
        <v>81</v>
      </c>
      <c r="B18" s="226">
        <v>54</v>
      </c>
      <c r="C18" s="226">
        <v>59</v>
      </c>
      <c r="D18" s="79">
        <v>68</v>
      </c>
      <c r="E18" s="228">
        <f t="shared" si="0"/>
        <v>1.15254237288136</v>
      </c>
      <c r="F18" s="90">
        <f t="shared" si="1"/>
        <v>0.259259259259259</v>
      </c>
    </row>
    <row r="19" ht="23" customHeight="1" spans="1:6">
      <c r="A19" s="213" t="s">
        <v>82</v>
      </c>
      <c r="B19" s="226"/>
      <c r="C19" s="226"/>
      <c r="D19" s="79"/>
      <c r="E19" s="228"/>
      <c r="F19" s="95"/>
    </row>
    <row r="20" ht="23" customHeight="1" spans="1:6">
      <c r="A20" s="229" t="s">
        <v>83</v>
      </c>
      <c r="B20" s="115">
        <f>SUM(B21:B27)</f>
        <v>15916</v>
      </c>
      <c r="C20" s="115">
        <f>SUM(C21:C27)</f>
        <v>15758</v>
      </c>
      <c r="D20" s="115">
        <f>SUM(D21:D27)</f>
        <v>13311</v>
      </c>
      <c r="E20" s="227">
        <f t="shared" ref="E20:E24" si="2">D20/C20</f>
        <v>0.844713796167026</v>
      </c>
      <c r="F20" s="95">
        <f t="shared" ref="F20:F24" si="3">(D20-B20)/B20</f>
        <v>-0.163671776828349</v>
      </c>
    </row>
    <row r="21" ht="23" customHeight="1" spans="1:6">
      <c r="A21" s="213" t="s">
        <v>84</v>
      </c>
      <c r="B21" s="214">
        <v>1550</v>
      </c>
      <c r="C21" s="214">
        <v>1626</v>
      </c>
      <c r="D21" s="214">
        <v>1817</v>
      </c>
      <c r="E21" s="228">
        <f t="shared" si="2"/>
        <v>1.11746617466175</v>
      </c>
      <c r="F21" s="90">
        <f t="shared" si="3"/>
        <v>0.172258064516129</v>
      </c>
    </row>
    <row r="22" ht="23" customHeight="1" spans="1:6">
      <c r="A22" s="213" t="s">
        <v>85</v>
      </c>
      <c r="B22" s="214">
        <v>6178</v>
      </c>
      <c r="C22" s="214">
        <v>6419</v>
      </c>
      <c r="D22" s="214">
        <v>6315</v>
      </c>
      <c r="E22" s="228">
        <f t="shared" si="2"/>
        <v>0.983798099392429</v>
      </c>
      <c r="F22" s="90">
        <f t="shared" si="3"/>
        <v>0.0221754613143412</v>
      </c>
    </row>
    <row r="23" ht="23" customHeight="1" spans="1:6">
      <c r="A23" s="213" t="s">
        <v>86</v>
      </c>
      <c r="B23" s="214">
        <v>3934</v>
      </c>
      <c r="C23" s="214">
        <v>2750</v>
      </c>
      <c r="D23" s="214">
        <v>1638</v>
      </c>
      <c r="E23" s="228">
        <f t="shared" si="2"/>
        <v>0.595636363636364</v>
      </c>
      <c r="F23" s="90">
        <f t="shared" si="3"/>
        <v>-0.583629893238434</v>
      </c>
    </row>
    <row r="24" ht="23" customHeight="1" spans="1:6">
      <c r="A24" s="213" t="s">
        <v>87</v>
      </c>
      <c r="B24" s="214">
        <v>3563</v>
      </c>
      <c r="C24" s="214">
        <v>4217</v>
      </c>
      <c r="D24" s="214">
        <v>2696</v>
      </c>
      <c r="E24" s="228">
        <f t="shared" si="2"/>
        <v>0.63931705003557</v>
      </c>
      <c r="F24" s="90">
        <f t="shared" si="3"/>
        <v>-0.243334268874544</v>
      </c>
    </row>
    <row r="25" ht="23" customHeight="1" spans="1:6">
      <c r="A25" s="213" t="s">
        <v>88</v>
      </c>
      <c r="B25" s="89"/>
      <c r="C25" s="89"/>
      <c r="D25" s="89"/>
      <c r="E25" s="228"/>
      <c r="F25" s="90"/>
    </row>
    <row r="26" ht="23" customHeight="1" spans="1:6">
      <c r="A26" s="213" t="s">
        <v>89</v>
      </c>
      <c r="B26" s="89">
        <v>691</v>
      </c>
      <c r="C26" s="89">
        <v>746</v>
      </c>
      <c r="D26" s="89">
        <v>845</v>
      </c>
      <c r="E26" s="228">
        <f>D26/C26</f>
        <v>1.13270777479893</v>
      </c>
      <c r="F26" s="90">
        <f>(D26-B26)/B26</f>
        <v>0.222865412445731</v>
      </c>
    </row>
    <row r="27" ht="23" customHeight="1" spans="1:6">
      <c r="A27" s="213" t="s">
        <v>82</v>
      </c>
      <c r="B27" s="89"/>
      <c r="C27" s="89"/>
      <c r="D27" s="89"/>
      <c r="E27" s="228"/>
      <c r="F27" s="90"/>
    </row>
    <row r="28" ht="23" customHeight="1" spans="1:6">
      <c r="A28" s="82" t="s">
        <v>90</v>
      </c>
      <c r="B28" s="83">
        <f>SUM(B5,B20)</f>
        <v>31821</v>
      </c>
      <c r="C28" s="83">
        <f>SUM(C5,C20)</f>
        <v>32776</v>
      </c>
      <c r="D28" s="83">
        <f>SUM(D5,D20)</f>
        <v>32622</v>
      </c>
      <c r="E28" s="227">
        <f>D28/C28</f>
        <v>0.995301440078106</v>
      </c>
      <c r="F28" s="95">
        <f>(D28-B28)/B28</f>
        <v>0.0251720561893089</v>
      </c>
    </row>
  </sheetData>
  <mergeCells count="1">
    <mergeCell ref="A2:F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8"/>
  <sheetViews>
    <sheetView workbookViewId="0">
      <selection activeCell="A3" sqref="A3"/>
    </sheetView>
  </sheetViews>
  <sheetFormatPr defaultColWidth="9" defaultRowHeight="15.6" outlineLevelRow="7" outlineLevelCol="2"/>
  <cols>
    <col min="1" max="1" width="29.7777777777778" style="67" customWidth="1"/>
    <col min="2" max="2" width="22.6666666666667" style="67" customWidth="1"/>
    <col min="3" max="3" width="25.1111111111111" style="67" customWidth="1"/>
    <col min="4" max="16384" width="8.87962962962963" style="67"/>
  </cols>
  <sheetData>
    <row r="1" spans="1:3">
      <c r="A1" s="67" t="s">
        <v>556</v>
      </c>
    </row>
    <row r="2" ht="29.4" customHeight="1" spans="1:3">
      <c r="A2" s="70" t="s">
        <v>557</v>
      </c>
      <c r="B2" s="70"/>
      <c r="C2" s="70"/>
    </row>
    <row r="3" ht="26.4" customHeight="1" spans="1:3">
      <c r="C3" s="71" t="s">
        <v>61</v>
      </c>
    </row>
    <row r="4" ht="36.6" customHeight="1" spans="1:3">
      <c r="A4" s="72" t="s">
        <v>133</v>
      </c>
      <c r="B4" s="72" t="s">
        <v>537</v>
      </c>
      <c r="C4" s="73" t="s">
        <v>538</v>
      </c>
    </row>
    <row r="5" s="68" customFormat="1" ht="36.6" customHeight="1" spans="1:3">
      <c r="A5" s="106" t="s">
        <v>136</v>
      </c>
      <c r="B5" s="109"/>
      <c r="C5" s="76"/>
    </row>
    <row r="7" s="108" customFormat="1" ht="25.2" customHeight="1" spans="1:3">
      <c r="A7" s="110" t="s">
        <v>500</v>
      </c>
      <c r="B7" s="111" t="s">
        <v>501</v>
      </c>
      <c r="C7" s="111"/>
    </row>
    <row r="8" s="108" customFormat="1" ht="44" customHeight="1" spans="1:3">
      <c r="B8" s="111" t="s">
        <v>558</v>
      </c>
      <c r="C8" s="111"/>
    </row>
  </sheetData>
  <mergeCells count="3">
    <mergeCell ref="A2:C2"/>
    <mergeCell ref="B7:C7"/>
    <mergeCell ref="B8:C8"/>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D9" sqref="D9"/>
    </sheetView>
  </sheetViews>
  <sheetFormatPr defaultColWidth="9" defaultRowHeight="15.6" outlineLevelCol="3"/>
  <cols>
    <col min="1" max="1" width="56" style="67" customWidth="1"/>
    <col min="2" max="3" width="9.25" style="67" customWidth="1"/>
    <col min="4" max="4" width="12.8796296296296" style="67" customWidth="1"/>
    <col min="5" max="16384" width="8.87962962962963" style="67"/>
  </cols>
  <sheetData>
    <row r="1" s="67" customFormat="1" ht="28" customHeight="1" spans="1:4">
      <c r="A1" s="67" t="s">
        <v>559</v>
      </c>
    </row>
    <row r="2" s="67" customFormat="1" ht="29.4" customHeight="1" spans="1:4">
      <c r="A2" s="70" t="s">
        <v>560</v>
      </c>
      <c r="B2" s="70"/>
      <c r="C2" s="70"/>
      <c r="D2" s="70"/>
    </row>
    <row r="3" s="67" customFormat="1" ht="22.2" customHeight="1" spans="1:4">
      <c r="D3" s="71" t="s">
        <v>61</v>
      </c>
    </row>
    <row r="4" s="67" customFormat="1" ht="55.2" customHeight="1" spans="1:4">
      <c r="A4" s="72" t="s">
        <v>62</v>
      </c>
      <c r="B4" s="73" t="s">
        <v>63</v>
      </c>
      <c r="C4" s="73" t="s">
        <v>65</v>
      </c>
      <c r="D4" s="72" t="s">
        <v>94</v>
      </c>
    </row>
    <row r="5" s="68" customFormat="1" ht="25.05" customHeight="1" spans="1:4">
      <c r="A5" s="75" t="s">
        <v>561</v>
      </c>
      <c r="B5" s="76"/>
      <c r="C5" s="76"/>
      <c r="D5" s="85"/>
    </row>
    <row r="6" s="68" customFormat="1" ht="25.05" customHeight="1" spans="1:4">
      <c r="A6" s="78" t="s">
        <v>562</v>
      </c>
      <c r="B6" s="76"/>
      <c r="C6" s="79"/>
      <c r="D6" s="85"/>
    </row>
    <row r="7" s="68" customFormat="1" ht="25.05" customHeight="1" spans="1:4">
      <c r="A7" s="78" t="s">
        <v>563</v>
      </c>
      <c r="B7" s="80">
        <v>12000</v>
      </c>
      <c r="C7" s="79"/>
      <c r="D7" s="85">
        <v>-1</v>
      </c>
    </row>
    <row r="8" s="68" customFormat="1" ht="25.05" customHeight="1" spans="1:4">
      <c r="A8" s="78" t="s">
        <v>564</v>
      </c>
      <c r="B8" s="81"/>
      <c r="C8" s="79"/>
      <c r="D8" s="85"/>
    </row>
    <row r="9" s="67" customFormat="1" ht="25.05" customHeight="1" spans="1:4">
      <c r="A9" s="82" t="s">
        <v>516</v>
      </c>
      <c r="B9" s="83">
        <f>SUM(B5:B8)</f>
        <v>12000</v>
      </c>
      <c r="C9" s="83">
        <f>SUM(C5:C8)</f>
        <v>0</v>
      </c>
      <c r="D9" s="86">
        <v>-1</v>
      </c>
    </row>
  </sheetData>
  <mergeCells count="1">
    <mergeCell ref="A2:D2"/>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A1" sqref="A1"/>
    </sheetView>
  </sheetViews>
  <sheetFormatPr defaultColWidth="9" defaultRowHeight="15.6" outlineLevelCol="3"/>
  <cols>
    <col min="1" max="1" width="39.7777777777778" style="67" customWidth="1"/>
    <col min="2" max="2" width="13" style="67" customWidth="1"/>
    <col min="3" max="3" width="14.1296296296296" style="67" customWidth="1"/>
    <col min="4" max="4" width="11.3796296296296" style="69" customWidth="1"/>
    <col min="5" max="16384" width="8.87962962962963" style="67"/>
  </cols>
  <sheetData>
    <row r="1" s="67" customFormat="1" ht="39" customHeight="1" spans="1:4">
      <c r="A1" s="67" t="s">
        <v>565</v>
      </c>
      <c r="D1" s="69"/>
    </row>
    <row r="2" s="67" customFormat="1" ht="29.4" customHeight="1" spans="1:4">
      <c r="A2" s="70" t="s">
        <v>566</v>
      </c>
      <c r="B2" s="70"/>
      <c r="C2" s="70"/>
      <c r="D2" s="70"/>
    </row>
    <row r="3" s="67" customFormat="1" ht="33" customHeight="1" spans="1:4">
      <c r="C3" s="71" t="s">
        <v>61</v>
      </c>
      <c r="D3" s="71"/>
    </row>
    <row r="4" s="67" customFormat="1" ht="55.2" customHeight="1" spans="1:4">
      <c r="A4" s="72" t="s">
        <v>93</v>
      </c>
      <c r="B4" s="73" t="s">
        <v>63</v>
      </c>
      <c r="C4" s="73" t="s">
        <v>65</v>
      </c>
      <c r="D4" s="74" t="s">
        <v>94</v>
      </c>
    </row>
    <row r="5" s="68" customFormat="1" ht="25.05" customHeight="1" spans="1:4">
      <c r="A5" s="75" t="s">
        <v>567</v>
      </c>
      <c r="B5" s="76">
        <v>62</v>
      </c>
      <c r="C5" s="76"/>
      <c r="D5" s="77">
        <f t="shared" ref="D5:D9" si="0">(C5-B5)/B5</f>
        <v>-1</v>
      </c>
    </row>
    <row r="6" s="68" customFormat="1" ht="25.05" customHeight="1" spans="1:4">
      <c r="A6" s="78" t="s">
        <v>568</v>
      </c>
      <c r="B6" s="76">
        <v>13</v>
      </c>
      <c r="C6" s="79">
        <v>63</v>
      </c>
      <c r="D6" s="77">
        <f t="shared" si="0"/>
        <v>3.84615384615385</v>
      </c>
    </row>
    <row r="7" s="68" customFormat="1" ht="25.05" customHeight="1" spans="1:4">
      <c r="A7" s="78"/>
      <c r="B7" s="80"/>
      <c r="C7" s="79"/>
      <c r="D7" s="77"/>
    </row>
    <row r="8" s="68" customFormat="1" ht="25.05" customHeight="1" spans="1:4">
      <c r="A8" s="78"/>
      <c r="B8" s="81"/>
      <c r="C8" s="79"/>
      <c r="D8" s="77"/>
    </row>
    <row r="9" s="67" customFormat="1" ht="25.05" customHeight="1" spans="1:4">
      <c r="A9" s="82" t="s">
        <v>516</v>
      </c>
      <c r="B9" s="83">
        <f>SUM(B5:B8)</f>
        <v>75</v>
      </c>
      <c r="C9" s="83">
        <f>SUM(C5:C8)</f>
        <v>63</v>
      </c>
      <c r="D9" s="84">
        <f t="shared" si="0"/>
        <v>-0.16</v>
      </c>
    </row>
    <row r="10" ht="26" customHeight="1" spans="1:4">
      <c r="A10" s="68" t="s">
        <v>569</v>
      </c>
      <c r="B10" s="68"/>
      <c r="C10" s="68"/>
    </row>
  </sheetData>
  <mergeCells count="3">
    <mergeCell ref="A2:D2"/>
    <mergeCell ref="C3:D3"/>
    <mergeCell ref="A10:C10"/>
  </mergeCells>
  <printOptions horizontalCentered="1"/>
  <pageMargins left="0.751388888888889" right="0.751388888888889" top="1" bottom="1" header="0.5" footer="0.5"/>
  <pageSetup paperSize="9"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9"/>
  <sheetViews>
    <sheetView workbookViewId="0">
      <selection activeCell="A1" sqref="A1"/>
    </sheetView>
  </sheetViews>
  <sheetFormatPr defaultColWidth="9" defaultRowHeight="15.6" outlineLevelCol="2"/>
  <cols>
    <col min="1" max="1" width="42.6296296296296" style="67" customWidth="1"/>
    <col min="2" max="2" width="10.1111111111111" style="67" customWidth="1"/>
    <col min="3" max="3" width="10.6296296296296" style="102" customWidth="1"/>
    <col min="4" max="16384" width="8.87962962962963" style="67"/>
  </cols>
  <sheetData>
    <row r="1" s="67" customFormat="1" ht="34" customHeight="1" spans="1:3">
      <c r="A1" s="67" t="s">
        <v>570</v>
      </c>
      <c r="C1" s="102"/>
    </row>
    <row r="2" s="67" customFormat="1" ht="29.4" customHeight="1" spans="1:3">
      <c r="A2" s="70" t="s">
        <v>571</v>
      </c>
      <c r="B2" s="70"/>
      <c r="C2" s="70"/>
    </row>
    <row r="3" s="67" customFormat="1" ht="27" customHeight="1" spans="1:3">
      <c r="B3" s="103" t="s">
        <v>61</v>
      </c>
      <c r="C3" s="104"/>
    </row>
    <row r="4" s="67" customFormat="1" ht="28.05" customHeight="1" spans="1:3">
      <c r="A4" s="72" t="s">
        <v>118</v>
      </c>
      <c r="B4" s="73" t="s">
        <v>119</v>
      </c>
      <c r="C4" s="73" t="s">
        <v>528</v>
      </c>
    </row>
    <row r="5" s="68" customFormat="1" ht="28.05" customHeight="1" spans="1:3">
      <c r="A5" s="78" t="s">
        <v>567</v>
      </c>
      <c r="B5" s="76"/>
      <c r="C5" s="105"/>
    </row>
    <row r="6" s="68" customFormat="1" ht="28.05" customHeight="1" spans="1:3">
      <c r="A6" s="78" t="s">
        <v>568</v>
      </c>
      <c r="B6" s="76">
        <v>75</v>
      </c>
      <c r="C6" s="105"/>
    </row>
    <row r="7" s="68" customFormat="1" ht="28.05" customHeight="1" spans="1:3">
      <c r="A7" s="106" t="s">
        <v>572</v>
      </c>
      <c r="B7" s="76"/>
      <c r="C7" s="105"/>
    </row>
    <row r="8" s="68" customFormat="1" ht="28.05" customHeight="1" spans="1:3">
      <c r="A8" s="78" t="s">
        <v>573</v>
      </c>
      <c r="B8" s="76">
        <v>171</v>
      </c>
      <c r="C8" s="105"/>
    </row>
    <row r="9" s="68" customFormat="1" ht="28.05" customHeight="1" spans="1:3">
      <c r="A9" s="82" t="s">
        <v>129</v>
      </c>
      <c r="B9" s="107">
        <f>SUM(B5:B8)</f>
        <v>246</v>
      </c>
      <c r="C9" s="105"/>
    </row>
  </sheetData>
  <mergeCells count="2">
    <mergeCell ref="A2:C2"/>
    <mergeCell ref="B3:C3"/>
  </mergeCells>
  <printOptions horizontalCentered="1"/>
  <pageMargins left="0.751388888888889" right="0.751388888888889" top="1" bottom="1" header="0.5" footer="0.5"/>
  <pageSetup paperSize="9"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A2" sqref="A2:E2"/>
    </sheetView>
  </sheetViews>
  <sheetFormatPr defaultColWidth="9" defaultRowHeight="14.4" outlineLevelCol="4"/>
  <cols>
    <col min="1" max="1" width="16" customWidth="1"/>
    <col min="2" max="2" width="12.6296296296296" customWidth="1"/>
    <col min="3" max="3" width="12.3796296296296" customWidth="1"/>
    <col min="4" max="4" width="12" customWidth="1"/>
  </cols>
  <sheetData>
    <row r="1" ht="39" customHeight="1" spans="1:5">
      <c r="A1" s="67" t="s">
        <v>574</v>
      </c>
      <c r="B1" s="67"/>
      <c r="C1" s="67"/>
      <c r="D1" s="67"/>
      <c r="E1" s="67"/>
    </row>
    <row r="2" ht="33" customHeight="1" spans="1:5">
      <c r="A2" s="70" t="s">
        <v>575</v>
      </c>
      <c r="B2" s="70"/>
      <c r="C2" s="70"/>
      <c r="D2" s="70"/>
      <c r="E2" s="70"/>
    </row>
    <row r="3" ht="32" customHeight="1" spans="1:5">
      <c r="A3" s="67"/>
      <c r="B3" s="67"/>
      <c r="C3" s="67"/>
      <c r="D3" s="71"/>
      <c r="E3" s="71" t="s">
        <v>61</v>
      </c>
    </row>
    <row r="4" ht="40" customHeight="1" spans="1:5">
      <c r="A4" s="72" t="s">
        <v>62</v>
      </c>
      <c r="B4" s="73" t="s">
        <v>65</v>
      </c>
      <c r="C4" s="73" t="s">
        <v>151</v>
      </c>
      <c r="D4" s="72" t="s">
        <v>152</v>
      </c>
      <c r="E4" s="72" t="s">
        <v>528</v>
      </c>
    </row>
    <row r="5" ht="28" customHeight="1" spans="1:5">
      <c r="A5" s="88" t="s">
        <v>561</v>
      </c>
      <c r="B5" s="97"/>
      <c r="C5" s="97"/>
      <c r="D5" s="90"/>
      <c r="E5" s="91"/>
    </row>
    <row r="6" ht="28" customHeight="1" spans="1:5">
      <c r="A6" s="92" t="s">
        <v>562</v>
      </c>
      <c r="B6" s="98"/>
      <c r="C6" s="98"/>
      <c r="D6" s="90"/>
      <c r="E6" s="91"/>
    </row>
    <row r="7" ht="28" customHeight="1" spans="1:5">
      <c r="A7" s="93" t="s">
        <v>563</v>
      </c>
      <c r="B7" s="98"/>
      <c r="C7" s="98"/>
      <c r="D7" s="90"/>
      <c r="E7" s="91"/>
    </row>
    <row r="8" ht="28" customHeight="1" spans="1:5">
      <c r="A8" s="93" t="s">
        <v>564</v>
      </c>
      <c r="B8" s="98"/>
      <c r="C8" s="98"/>
      <c r="D8" s="90"/>
      <c r="E8" s="91"/>
    </row>
    <row r="9" ht="28" customHeight="1" spans="1:5">
      <c r="A9" s="93"/>
      <c r="B9" s="98"/>
      <c r="C9" s="98"/>
      <c r="D9" s="90"/>
      <c r="E9" s="91"/>
    </row>
    <row r="10" ht="28" customHeight="1" spans="1:5">
      <c r="A10" s="93"/>
      <c r="B10" s="98"/>
      <c r="C10" s="98"/>
      <c r="D10" s="90"/>
      <c r="E10" s="91"/>
    </row>
    <row r="11" ht="28" customHeight="1" spans="1:5">
      <c r="A11" s="93"/>
      <c r="B11" s="98"/>
      <c r="C11" s="98"/>
      <c r="D11" s="90"/>
      <c r="E11" s="91"/>
    </row>
    <row r="12" ht="28" customHeight="1" spans="1:5">
      <c r="A12" s="99" t="s">
        <v>576</v>
      </c>
      <c r="B12" s="100">
        <f>SUM(B5:B11)</f>
        <v>0</v>
      </c>
      <c r="C12" s="100">
        <f>SUM(C5:C11)</f>
        <v>0</v>
      </c>
      <c r="D12" s="95">
        <v>0</v>
      </c>
      <c r="E12" s="96"/>
    </row>
    <row r="13" ht="82" customHeight="1" spans="1:5">
      <c r="A13" s="101" t="s">
        <v>577</v>
      </c>
      <c r="B13" s="101"/>
      <c r="C13" s="101"/>
      <c r="D13" s="101"/>
      <c r="E13" s="101"/>
    </row>
  </sheetData>
  <mergeCells count="2">
    <mergeCell ref="A2:E2"/>
    <mergeCell ref="A13:E13"/>
  </mergeCells>
  <printOptions horizontalCentered="1"/>
  <pageMargins left="0.751388888888889" right="0.751388888888889" top="1" bottom="1" header="0.5" footer="0.5"/>
  <pageSetup paperSize="9"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A5" sqref="A5"/>
    </sheetView>
  </sheetViews>
  <sheetFormatPr defaultColWidth="9" defaultRowHeight="14.4" outlineLevelCol="4"/>
  <cols>
    <col min="1" max="1" width="42.6296296296296" customWidth="1"/>
    <col min="2" max="3" width="10.1111111111111" customWidth="1"/>
    <col min="4" max="4" width="11" customWidth="1"/>
    <col min="5" max="5" width="11.5" customWidth="1"/>
  </cols>
  <sheetData>
    <row r="1" ht="41" customHeight="1" spans="1:5">
      <c r="A1" s="67" t="s">
        <v>578</v>
      </c>
      <c r="B1" s="67"/>
      <c r="C1" s="67"/>
      <c r="D1" s="67"/>
      <c r="E1" s="67"/>
    </row>
    <row r="2" ht="17.4" spans="1:5">
      <c r="A2" s="70" t="s">
        <v>579</v>
      </c>
      <c r="B2" s="70"/>
      <c r="C2" s="70"/>
      <c r="D2" s="70"/>
      <c r="E2" s="70"/>
    </row>
    <row r="3" ht="25" customHeight="1" spans="1:5">
      <c r="A3" s="67"/>
      <c r="B3" s="67"/>
      <c r="C3" s="67"/>
      <c r="D3" s="71"/>
      <c r="E3" s="71" t="s">
        <v>61</v>
      </c>
    </row>
    <row r="4" ht="40" customHeight="1" spans="1:5">
      <c r="A4" s="72" t="s">
        <v>118</v>
      </c>
      <c r="B4" s="73" t="s">
        <v>65</v>
      </c>
      <c r="C4" s="73" t="s">
        <v>151</v>
      </c>
      <c r="D4" s="72" t="s">
        <v>152</v>
      </c>
      <c r="E4" s="72" t="s">
        <v>528</v>
      </c>
    </row>
    <row r="5" ht="38" customHeight="1" spans="1:5">
      <c r="A5" s="88" t="s">
        <v>567</v>
      </c>
      <c r="B5" s="76"/>
      <c r="C5" s="89"/>
      <c r="D5" s="90"/>
      <c r="E5" s="91"/>
    </row>
    <row r="6" ht="36" customHeight="1" spans="1:5">
      <c r="A6" s="92" t="s">
        <v>568</v>
      </c>
      <c r="B6" s="79">
        <v>63</v>
      </c>
      <c r="C6" s="79"/>
      <c r="D6" s="90">
        <f>(C6-B6)/B6</f>
        <v>-1</v>
      </c>
      <c r="E6" s="91"/>
    </row>
    <row r="7" ht="25" customHeight="1" spans="1:5">
      <c r="A7" s="93"/>
      <c r="B7" s="79"/>
      <c r="C7" s="79"/>
      <c r="D7" s="90"/>
      <c r="E7" s="91"/>
    </row>
    <row r="8" ht="25" customHeight="1" spans="1:5">
      <c r="A8" s="93"/>
      <c r="B8" s="79"/>
      <c r="C8" s="79"/>
      <c r="D8" s="90"/>
      <c r="E8" s="91"/>
    </row>
    <row r="9" ht="25" customHeight="1" spans="1:5">
      <c r="A9" s="93"/>
      <c r="B9" s="79"/>
      <c r="C9" s="79"/>
      <c r="D9" s="90"/>
      <c r="E9" s="91"/>
    </row>
    <row r="10" ht="25" customHeight="1" spans="1:5">
      <c r="A10" s="93"/>
      <c r="B10" s="79"/>
      <c r="C10" s="79"/>
      <c r="D10" s="90"/>
      <c r="E10" s="91"/>
    </row>
    <row r="11" ht="25" customHeight="1" spans="1:5">
      <c r="A11" s="93"/>
      <c r="B11" s="79"/>
      <c r="C11" s="79"/>
      <c r="D11" s="90"/>
      <c r="E11" s="91"/>
    </row>
    <row r="12" ht="23" customHeight="1" spans="1:5">
      <c r="A12" s="82" t="s">
        <v>580</v>
      </c>
      <c r="B12" s="94">
        <f>SUM(B5:B11)</f>
        <v>63</v>
      </c>
      <c r="C12" s="94">
        <f>SUM(C5:C11)</f>
        <v>0</v>
      </c>
      <c r="D12" s="95">
        <f>(C12-B12)/B12</f>
        <v>-1</v>
      </c>
      <c r="E12" s="96"/>
    </row>
    <row r="13" s="87" customFormat="1" ht="27" customHeight="1" spans="1:5">
      <c r="A13" s="68" t="s">
        <v>569</v>
      </c>
      <c r="B13" s="68"/>
      <c r="C13" s="68"/>
      <c r="D13" s="68"/>
      <c r="E13" s="68"/>
    </row>
  </sheetData>
  <mergeCells count="2">
    <mergeCell ref="A2:E2"/>
    <mergeCell ref="A13:E13"/>
  </mergeCells>
  <printOptions horizontalCentered="1"/>
  <pageMargins left="0.751388888888889" right="0.751388888888889" top="1" bottom="1"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A1" sqref="A1"/>
    </sheetView>
  </sheetViews>
  <sheetFormatPr defaultColWidth="9" defaultRowHeight="15.6" outlineLevelCol="3"/>
  <cols>
    <col min="1" max="1" width="56" style="67" customWidth="1"/>
    <col min="2" max="3" width="9.25" style="67" customWidth="1"/>
    <col min="4" max="4" width="12.8796296296296" style="67" customWidth="1"/>
    <col min="5" max="16384" width="8.87962962962963" style="67"/>
  </cols>
  <sheetData>
    <row r="1" s="67" customFormat="1" ht="28" customHeight="1" spans="1:4">
      <c r="A1" s="67" t="s">
        <v>581</v>
      </c>
    </row>
    <row r="2" s="67" customFormat="1" ht="29.4" customHeight="1" spans="1:4">
      <c r="A2" s="70" t="s">
        <v>582</v>
      </c>
      <c r="B2" s="70"/>
      <c r="C2" s="70"/>
      <c r="D2" s="70"/>
    </row>
    <row r="3" s="67" customFormat="1" ht="22.2" customHeight="1" spans="1:4">
      <c r="D3" s="71" t="s">
        <v>61</v>
      </c>
    </row>
    <row r="4" s="67" customFormat="1" ht="55.2" customHeight="1" spans="1:4">
      <c r="A4" s="72" t="s">
        <v>62</v>
      </c>
      <c r="B4" s="73" t="s">
        <v>63</v>
      </c>
      <c r="C4" s="73" t="s">
        <v>65</v>
      </c>
      <c r="D4" s="72" t="s">
        <v>94</v>
      </c>
    </row>
    <row r="5" s="68" customFormat="1" ht="25.05" customHeight="1" spans="1:4">
      <c r="A5" s="75" t="s">
        <v>561</v>
      </c>
      <c r="B5" s="76"/>
      <c r="C5" s="76"/>
      <c r="D5" s="85"/>
    </row>
    <row r="6" s="68" customFormat="1" ht="25.05" customHeight="1" spans="1:4">
      <c r="A6" s="78" t="s">
        <v>562</v>
      </c>
      <c r="B6" s="76"/>
      <c r="C6" s="79"/>
      <c r="D6" s="85"/>
    </row>
    <row r="7" s="68" customFormat="1" ht="25.05" customHeight="1" spans="1:4">
      <c r="A7" s="78" t="s">
        <v>563</v>
      </c>
      <c r="B7" s="80">
        <v>12000</v>
      </c>
      <c r="C7" s="79"/>
      <c r="D7" s="85">
        <v>1</v>
      </c>
    </row>
    <row r="8" s="68" customFormat="1" ht="25.05" customHeight="1" spans="1:4">
      <c r="A8" s="78" t="s">
        <v>564</v>
      </c>
      <c r="B8" s="81"/>
      <c r="C8" s="79"/>
      <c r="D8" s="85"/>
    </row>
    <row r="9" s="67" customFormat="1" ht="25.05" customHeight="1" spans="1:4">
      <c r="A9" s="82" t="s">
        <v>516</v>
      </c>
      <c r="B9" s="83">
        <f>SUM(B5:B8)</f>
        <v>12000</v>
      </c>
      <c r="C9" s="83">
        <f>SUM(C5:C8)</f>
        <v>0</v>
      </c>
      <c r="D9" s="86">
        <v>1</v>
      </c>
    </row>
  </sheetData>
  <mergeCells count="1">
    <mergeCell ref="A2:D2"/>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A2" sqref="A2:D2"/>
    </sheetView>
  </sheetViews>
  <sheetFormatPr defaultColWidth="9" defaultRowHeight="15.6" outlineLevelCol="3"/>
  <cols>
    <col min="1" max="1" width="39.7777777777778" style="67" customWidth="1"/>
    <col min="2" max="2" width="13" style="67" customWidth="1"/>
    <col min="3" max="3" width="14.1296296296296" style="67" customWidth="1"/>
    <col min="4" max="4" width="11.3796296296296" style="69" customWidth="1"/>
    <col min="5" max="16384" width="8.87962962962963" style="67"/>
  </cols>
  <sheetData>
    <row r="1" s="67" customFormat="1" ht="39" customHeight="1" spans="1:4">
      <c r="A1" s="67" t="s">
        <v>583</v>
      </c>
      <c r="D1" s="69"/>
    </row>
    <row r="2" s="67" customFormat="1" ht="29.4" customHeight="1" spans="1:4">
      <c r="A2" s="70" t="s">
        <v>584</v>
      </c>
      <c r="B2" s="70"/>
      <c r="C2" s="70"/>
      <c r="D2" s="70"/>
    </row>
    <row r="3" s="67" customFormat="1" ht="33" customHeight="1" spans="1:4">
      <c r="C3" s="71" t="s">
        <v>61</v>
      </c>
      <c r="D3" s="71"/>
    </row>
    <row r="4" s="67" customFormat="1" ht="55.2" customHeight="1" spans="1:4">
      <c r="A4" s="72" t="s">
        <v>93</v>
      </c>
      <c r="B4" s="73" t="s">
        <v>63</v>
      </c>
      <c r="C4" s="73" t="s">
        <v>65</v>
      </c>
      <c r="D4" s="74" t="s">
        <v>94</v>
      </c>
    </row>
    <row r="5" s="68" customFormat="1" ht="25.05" customHeight="1" spans="1:4">
      <c r="A5" s="75" t="s">
        <v>567</v>
      </c>
      <c r="B5" s="76">
        <v>62</v>
      </c>
      <c r="C5" s="76"/>
      <c r="D5" s="77">
        <f t="shared" ref="D5:D9" si="0">(C5-B5)/B5</f>
        <v>-1</v>
      </c>
    </row>
    <row r="6" s="68" customFormat="1" ht="25.05" customHeight="1" spans="1:4">
      <c r="A6" s="78" t="s">
        <v>568</v>
      </c>
      <c r="B6" s="76">
        <v>13</v>
      </c>
      <c r="C6" s="79">
        <v>63</v>
      </c>
      <c r="D6" s="77">
        <f t="shared" si="0"/>
        <v>3.84615384615385</v>
      </c>
    </row>
    <row r="7" s="68" customFormat="1" ht="25.05" customHeight="1" spans="1:4">
      <c r="A7" s="78"/>
      <c r="B7" s="80"/>
      <c r="C7" s="79"/>
      <c r="D7" s="77"/>
    </row>
    <row r="8" s="68" customFormat="1" ht="25.05" customHeight="1" spans="1:4">
      <c r="A8" s="78"/>
      <c r="B8" s="81"/>
      <c r="C8" s="79"/>
      <c r="D8" s="77"/>
    </row>
    <row r="9" s="67" customFormat="1" ht="25.05" customHeight="1" spans="1:4">
      <c r="A9" s="82" t="s">
        <v>516</v>
      </c>
      <c r="B9" s="83">
        <f>SUM(B5:B8)</f>
        <v>75</v>
      </c>
      <c r="C9" s="83">
        <f>SUM(C5:C8)</f>
        <v>63</v>
      </c>
      <c r="D9" s="84">
        <f t="shared" si="0"/>
        <v>-0.16</v>
      </c>
    </row>
    <row r="10" ht="26" customHeight="1" spans="1:4">
      <c r="A10" s="68" t="s">
        <v>569</v>
      </c>
      <c r="B10" s="68"/>
      <c r="C10" s="68"/>
    </row>
  </sheetData>
  <mergeCells count="3">
    <mergeCell ref="A2:D2"/>
    <mergeCell ref="C3:D3"/>
    <mergeCell ref="A10:C10"/>
  </mergeCells>
  <printOptions horizontalCentered="1"/>
  <pageMargins left="0.751388888888889" right="0.751388888888889" top="1" bottom="1"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6"/>
  <sheetViews>
    <sheetView workbookViewId="0">
      <selection activeCell="D9" sqref="D9"/>
    </sheetView>
  </sheetViews>
  <sheetFormatPr defaultColWidth="9" defaultRowHeight="15.6"/>
  <cols>
    <col min="1" max="1" width="11.212962962963" style="41" customWidth="1"/>
    <col min="2" max="2" width="6.21296296296296" style="41" customWidth="1"/>
    <col min="3" max="16384" width="8.87962962962963" style="41"/>
  </cols>
  <sheetData>
    <row r="1" spans="1:9">
      <c r="A1" s="41" t="s">
        <v>585</v>
      </c>
    </row>
    <row r="2" ht="29.4" customHeight="1" spans="1:9">
      <c r="A2" s="43" t="s">
        <v>586</v>
      </c>
      <c r="B2" s="43"/>
      <c r="C2" s="43"/>
      <c r="D2" s="43"/>
      <c r="E2" s="43"/>
      <c r="F2" s="43"/>
      <c r="G2" s="43"/>
      <c r="H2" s="43"/>
      <c r="I2" s="43"/>
    </row>
    <row r="3" ht="19.2" customHeight="1" spans="1:9">
      <c r="B3" s="42"/>
      <c r="C3" s="42"/>
      <c r="D3" s="42"/>
      <c r="E3" s="42"/>
      <c r="F3" s="42"/>
      <c r="G3" s="42"/>
      <c r="H3" s="55" t="s">
        <v>61</v>
      </c>
      <c r="I3" s="55"/>
    </row>
    <row r="4" spans="1:9">
      <c r="A4" s="56" t="s">
        <v>93</v>
      </c>
      <c r="B4" s="57" t="s">
        <v>147</v>
      </c>
      <c r="C4" s="58" t="s">
        <v>491</v>
      </c>
      <c r="D4" s="59"/>
      <c r="E4" s="59"/>
      <c r="F4" s="59"/>
      <c r="G4" s="59"/>
      <c r="H4" s="59"/>
      <c r="I4" s="60"/>
    </row>
    <row r="5" spans="1:9">
      <c r="A5" s="61"/>
      <c r="B5" s="62"/>
      <c r="C5" s="63" t="s">
        <v>472</v>
      </c>
      <c r="D5" s="63" t="s">
        <v>473</v>
      </c>
      <c r="E5" s="63" t="s">
        <v>474</v>
      </c>
      <c r="F5" s="63" t="s">
        <v>475</v>
      </c>
      <c r="G5" s="63" t="s">
        <v>476</v>
      </c>
      <c r="H5" s="63" t="s">
        <v>477</v>
      </c>
      <c r="I5" s="63" t="s">
        <v>478</v>
      </c>
    </row>
    <row r="6" ht="28.05" customHeight="1" spans="1:9">
      <c r="A6" s="47"/>
      <c r="B6" s="49"/>
      <c r="C6" s="63"/>
      <c r="D6" s="63"/>
      <c r="E6" s="63"/>
      <c r="F6" s="63"/>
      <c r="G6" s="63"/>
      <c r="H6" s="63"/>
      <c r="I6" s="63"/>
    </row>
    <row r="7" ht="28.05" customHeight="1" spans="1:9">
      <c r="A7" s="47"/>
      <c r="B7" s="49"/>
      <c r="C7" s="64"/>
      <c r="D7" s="64"/>
      <c r="E7" s="64"/>
      <c r="F7" s="64"/>
      <c r="G7" s="64"/>
      <c r="H7" s="64"/>
      <c r="I7" s="64"/>
    </row>
    <row r="8" ht="28.05" customHeight="1" spans="1:9">
      <c r="A8" s="47"/>
      <c r="B8" s="49"/>
      <c r="C8" s="64"/>
      <c r="D8" s="64"/>
      <c r="E8" s="64"/>
      <c r="F8" s="64"/>
      <c r="G8" s="64"/>
      <c r="H8" s="64"/>
      <c r="I8" s="64"/>
    </row>
    <row r="9" ht="28.05" customHeight="1" spans="1:9">
      <c r="A9" s="47"/>
      <c r="B9" s="49"/>
      <c r="C9" s="64"/>
      <c r="D9" s="64"/>
      <c r="E9" s="64"/>
      <c r="F9" s="64"/>
      <c r="G9" s="64"/>
      <c r="H9" s="64"/>
      <c r="I9" s="64"/>
    </row>
    <row r="10" ht="28.05" customHeight="1" spans="1:9">
      <c r="A10" s="47"/>
      <c r="B10" s="49"/>
      <c r="C10" s="64"/>
      <c r="D10" s="64"/>
      <c r="E10" s="64"/>
      <c r="F10" s="64"/>
      <c r="G10" s="64"/>
      <c r="H10" s="64"/>
      <c r="I10" s="64"/>
    </row>
    <row r="11" ht="28.05" customHeight="1" spans="1:9">
      <c r="A11" s="47"/>
      <c r="B11" s="49"/>
      <c r="C11" s="64"/>
      <c r="D11" s="64"/>
      <c r="E11" s="64"/>
      <c r="F11" s="64"/>
      <c r="G11" s="64"/>
      <c r="H11" s="64"/>
      <c r="I11" s="64"/>
    </row>
    <row r="12" ht="28.05" customHeight="1" spans="1:9">
      <c r="A12" s="47"/>
      <c r="B12" s="49"/>
      <c r="C12" s="64"/>
      <c r="D12" s="64"/>
      <c r="E12" s="64"/>
      <c r="F12" s="64"/>
      <c r="G12" s="64"/>
      <c r="H12" s="64"/>
      <c r="I12" s="64"/>
    </row>
    <row r="13" ht="28.05" customHeight="1" spans="1:9">
      <c r="A13" s="47"/>
      <c r="B13" s="49"/>
      <c r="C13" s="64"/>
      <c r="D13" s="64"/>
      <c r="E13" s="64"/>
      <c r="F13" s="64"/>
      <c r="G13" s="64"/>
      <c r="H13" s="64"/>
      <c r="I13" s="64"/>
    </row>
    <row r="14" ht="25.05" customHeight="1" spans="1:9">
      <c r="A14" s="52" t="s">
        <v>180</v>
      </c>
      <c r="B14" s="51">
        <f>SUM(B6:B13)</f>
        <v>0</v>
      </c>
      <c r="C14" s="64"/>
      <c r="D14" s="64"/>
      <c r="E14" s="64"/>
      <c r="F14" s="64"/>
      <c r="G14" s="64"/>
      <c r="H14" s="64"/>
      <c r="I14" s="64"/>
    </row>
    <row r="15" s="54" customFormat="1" ht="59.4" customHeight="1" spans="1:9">
      <c r="A15" s="65" t="s">
        <v>587</v>
      </c>
      <c r="B15" s="65"/>
      <c r="C15" s="65"/>
      <c r="D15" s="65"/>
      <c r="E15" s="65"/>
      <c r="F15" s="65"/>
      <c r="G15" s="65"/>
      <c r="H15" s="65"/>
      <c r="I15" s="65"/>
    </row>
    <row r="16" spans="1:9">
      <c r="C16" s="66"/>
      <c r="D16" s="66"/>
      <c r="E16" s="66"/>
      <c r="F16" s="66"/>
      <c r="G16" s="66"/>
      <c r="H16" s="66"/>
      <c r="I16" s="66"/>
    </row>
  </sheetData>
  <mergeCells count="6">
    <mergeCell ref="A2:I2"/>
    <mergeCell ref="H3:I3"/>
    <mergeCell ref="C4:I4"/>
    <mergeCell ref="A15:I15"/>
    <mergeCell ref="A4:A5"/>
    <mergeCell ref="B4:B5"/>
  </mergeCells>
  <pageMargins left="0.708661417322835" right="0.708661417322835" top="0.748031496062992" bottom="0.748031496062992" header="0.31496062992126" footer="0.31496062992126"/>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A8" sqref="A8"/>
    </sheetView>
  </sheetViews>
  <sheetFormatPr defaultColWidth="9" defaultRowHeight="15.6" outlineLevelRow="7" outlineLevelCol="3"/>
  <cols>
    <col min="1" max="1" width="44.6666666666667" style="41" customWidth="1"/>
    <col min="2" max="2" width="11.4444444444444" style="41" customWidth="1"/>
    <col min="3" max="3" width="10.4444444444444" style="41" customWidth="1"/>
    <col min="4" max="4" width="12.8796296296296" style="42" customWidth="1"/>
    <col min="5" max="16384" width="8.87962962962963" style="41"/>
  </cols>
  <sheetData>
    <row r="1" ht="51" customHeight="1" spans="1:4">
      <c r="A1" s="41" t="s">
        <v>588</v>
      </c>
    </row>
    <row r="2" ht="29.4" customHeight="1" spans="1:4">
      <c r="A2" s="43" t="s">
        <v>589</v>
      </c>
      <c r="B2" s="43"/>
      <c r="C2" s="43"/>
      <c r="D2" s="43"/>
    </row>
    <row r="3" ht="19.2" customHeight="1" spans="1:4">
      <c r="D3" s="42" t="s">
        <v>61</v>
      </c>
    </row>
    <row r="4" ht="52.2" customHeight="1" spans="1:4">
      <c r="A4" s="44" t="s">
        <v>62</v>
      </c>
      <c r="B4" s="45" t="s">
        <v>63</v>
      </c>
      <c r="C4" s="45" t="s">
        <v>65</v>
      </c>
      <c r="D4" s="46" t="s">
        <v>152</v>
      </c>
    </row>
    <row r="5" ht="28.05" customHeight="1" spans="1:4">
      <c r="A5" s="47" t="s">
        <v>590</v>
      </c>
      <c r="B5" s="48">
        <v>30935</v>
      </c>
      <c r="C5" s="49">
        <v>31842</v>
      </c>
      <c r="D5" s="50">
        <f t="shared" ref="D5:D8" si="0">(C5-B5)/B5</f>
        <v>0.0293195409730079</v>
      </c>
    </row>
    <row r="6" ht="28.05" customHeight="1" spans="1:4">
      <c r="A6" s="47" t="s">
        <v>591</v>
      </c>
      <c r="B6" s="48">
        <v>33563</v>
      </c>
      <c r="C6" s="49">
        <v>36060</v>
      </c>
      <c r="D6" s="50">
        <f t="shared" si="0"/>
        <v>0.0743974019009028</v>
      </c>
    </row>
    <row r="7" ht="28.05" customHeight="1" spans="1:4">
      <c r="A7" s="47"/>
      <c r="B7" s="51"/>
      <c r="C7" s="49"/>
      <c r="D7" s="50"/>
    </row>
    <row r="8" ht="25.05" customHeight="1" spans="1:4">
      <c r="A8" s="52" t="s">
        <v>516</v>
      </c>
      <c r="B8" s="51">
        <f>SUM(B5:B7)</f>
        <v>64498</v>
      </c>
      <c r="C8" s="51">
        <f>SUM(C5:C7)</f>
        <v>67902</v>
      </c>
      <c r="D8" s="53">
        <f t="shared" si="0"/>
        <v>0.0527768302893113</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topLeftCell="A14" workbookViewId="0">
      <selection activeCell="B4" sqref="B4"/>
    </sheetView>
  </sheetViews>
  <sheetFormatPr defaultColWidth="9" defaultRowHeight="15.6" outlineLevelCol="3"/>
  <cols>
    <col min="1" max="1" width="39.7777777777778" style="67" customWidth="1"/>
    <col min="2" max="2" width="13" style="67" customWidth="1"/>
    <col min="3" max="3" width="14.2222222222222" style="67" customWidth="1"/>
    <col min="4" max="4" width="12.8796296296296" style="67" customWidth="1"/>
    <col min="5" max="16384" width="8.87962962962963" style="67"/>
  </cols>
  <sheetData>
    <row r="1" spans="1:4">
      <c r="A1" s="67" t="s">
        <v>91</v>
      </c>
    </row>
    <row r="2" ht="29.4" customHeight="1" spans="1:4">
      <c r="A2" s="70" t="s">
        <v>92</v>
      </c>
      <c r="B2" s="70"/>
      <c r="C2" s="70"/>
      <c r="D2" s="70"/>
    </row>
    <row r="3" ht="22.2" customHeight="1" spans="1:4">
      <c r="D3" s="71" t="s">
        <v>61</v>
      </c>
    </row>
    <row r="4" ht="55.2" customHeight="1" spans="1:4">
      <c r="A4" s="72" t="s">
        <v>93</v>
      </c>
      <c r="B4" s="73" t="s">
        <v>63</v>
      </c>
      <c r="C4" s="73" t="s">
        <v>65</v>
      </c>
      <c r="D4" s="72" t="s">
        <v>94</v>
      </c>
    </row>
    <row r="5" s="68" customFormat="1" ht="25.05" customHeight="1" spans="1:4">
      <c r="A5" s="75" t="s">
        <v>95</v>
      </c>
      <c r="B5" s="76">
        <v>21777</v>
      </c>
      <c r="C5" s="76">
        <v>29368</v>
      </c>
      <c r="D5" s="85">
        <f t="shared" ref="D5:D26" si="0">(C5-B5)/B5</f>
        <v>0.348578775772604</v>
      </c>
    </row>
    <row r="6" s="68" customFormat="1" ht="25.05" customHeight="1" spans="1:4">
      <c r="A6" s="78" t="s">
        <v>96</v>
      </c>
      <c r="B6" s="80">
        <v>8230</v>
      </c>
      <c r="C6" s="79">
        <v>7072</v>
      </c>
      <c r="D6" s="85">
        <f t="shared" si="0"/>
        <v>-0.140704738760632</v>
      </c>
    </row>
    <row r="7" s="68" customFormat="1" ht="25.05" customHeight="1" spans="1:4">
      <c r="A7" s="78" t="s">
        <v>97</v>
      </c>
      <c r="B7" s="81">
        <v>69107</v>
      </c>
      <c r="C7" s="79">
        <v>69133</v>
      </c>
      <c r="D7" s="85">
        <f t="shared" si="0"/>
        <v>0.000376228167913525</v>
      </c>
    </row>
    <row r="8" s="68" customFormat="1" ht="25.05" customHeight="1" spans="1:4">
      <c r="A8" s="78" t="s">
        <v>98</v>
      </c>
      <c r="B8" s="81">
        <v>1492</v>
      </c>
      <c r="C8" s="79">
        <v>2908</v>
      </c>
      <c r="D8" s="85">
        <f t="shared" si="0"/>
        <v>0.949061662198391</v>
      </c>
    </row>
    <row r="9" s="68" customFormat="1" ht="25.05" customHeight="1" spans="1:4">
      <c r="A9" s="78" t="s">
        <v>99</v>
      </c>
      <c r="B9" s="81">
        <v>2711</v>
      </c>
      <c r="C9" s="79">
        <v>2894</v>
      </c>
      <c r="D9" s="85">
        <f t="shared" si="0"/>
        <v>0.067502766506824</v>
      </c>
    </row>
    <row r="10" s="68" customFormat="1" ht="25.05" customHeight="1" spans="1:4">
      <c r="A10" s="78" t="s">
        <v>100</v>
      </c>
      <c r="B10" s="81">
        <v>46090</v>
      </c>
      <c r="C10" s="79">
        <v>45959</v>
      </c>
      <c r="D10" s="85">
        <f t="shared" si="0"/>
        <v>-0.00284226513343458</v>
      </c>
    </row>
    <row r="11" s="68" customFormat="1" ht="25.05" customHeight="1" spans="1:4">
      <c r="A11" s="78" t="s">
        <v>101</v>
      </c>
      <c r="B11" s="81">
        <v>18365</v>
      </c>
      <c r="C11" s="79">
        <v>16821</v>
      </c>
      <c r="D11" s="85">
        <f t="shared" si="0"/>
        <v>-0.0840729648788456</v>
      </c>
    </row>
    <row r="12" s="68" customFormat="1" ht="25.05" customHeight="1" spans="1:4">
      <c r="A12" s="78" t="s">
        <v>102</v>
      </c>
      <c r="B12" s="81">
        <v>9640</v>
      </c>
      <c r="C12" s="79">
        <v>7452</v>
      </c>
      <c r="D12" s="85">
        <f t="shared" si="0"/>
        <v>-0.226970954356846</v>
      </c>
    </row>
    <row r="13" s="68" customFormat="1" ht="25.05" customHeight="1" spans="1:4">
      <c r="A13" s="116" t="s">
        <v>103</v>
      </c>
      <c r="B13" s="81">
        <v>14943</v>
      </c>
      <c r="C13" s="79">
        <v>15622</v>
      </c>
      <c r="D13" s="85">
        <f t="shared" si="0"/>
        <v>0.0454393361440139</v>
      </c>
    </row>
    <row r="14" s="68" customFormat="1" ht="25.05" customHeight="1" spans="1:4">
      <c r="A14" s="78" t="s">
        <v>104</v>
      </c>
      <c r="B14" s="225">
        <v>48362</v>
      </c>
      <c r="C14" s="79">
        <v>42830</v>
      </c>
      <c r="D14" s="85">
        <f t="shared" si="0"/>
        <v>-0.114387328894587</v>
      </c>
    </row>
    <row r="15" s="68" customFormat="1" ht="25.05" customHeight="1" spans="1:4">
      <c r="A15" s="78" t="s">
        <v>105</v>
      </c>
      <c r="B15" s="225">
        <v>7304</v>
      </c>
      <c r="C15" s="79">
        <v>5780</v>
      </c>
      <c r="D15" s="85">
        <f t="shared" si="0"/>
        <v>-0.208652792990142</v>
      </c>
    </row>
    <row r="16" s="68" customFormat="1" ht="25.05" customHeight="1" spans="1:4">
      <c r="A16" s="78" t="s">
        <v>106</v>
      </c>
      <c r="B16" s="226">
        <v>4470</v>
      </c>
      <c r="C16" s="79">
        <v>30585</v>
      </c>
      <c r="D16" s="85">
        <f t="shared" si="0"/>
        <v>5.84228187919463</v>
      </c>
    </row>
    <row r="17" s="68" customFormat="1" ht="25.05" customHeight="1" spans="1:4">
      <c r="A17" s="78" t="s">
        <v>107</v>
      </c>
      <c r="B17" s="226">
        <v>1153</v>
      </c>
      <c r="C17" s="79">
        <v>846</v>
      </c>
      <c r="D17" s="85">
        <f t="shared" si="0"/>
        <v>-0.266261925411969</v>
      </c>
    </row>
    <row r="18" s="68" customFormat="1" ht="25.05" customHeight="1" spans="1:4">
      <c r="A18" s="78" t="s">
        <v>108</v>
      </c>
      <c r="B18" s="76">
        <v>13</v>
      </c>
      <c r="C18" s="76">
        <v>154</v>
      </c>
      <c r="D18" s="85">
        <f t="shared" si="0"/>
        <v>10.8461538461538</v>
      </c>
    </row>
    <row r="19" s="68" customFormat="1" ht="25.05" customHeight="1" spans="1:4">
      <c r="A19" s="78" t="s">
        <v>109</v>
      </c>
      <c r="B19" s="80">
        <v>1515</v>
      </c>
      <c r="C19" s="80">
        <v>7256</v>
      </c>
      <c r="D19" s="85">
        <f t="shared" si="0"/>
        <v>3.78943894389439</v>
      </c>
    </row>
    <row r="20" s="68" customFormat="1" ht="25.05" customHeight="1" spans="1:4">
      <c r="A20" s="78" t="s">
        <v>110</v>
      </c>
      <c r="B20" s="80">
        <v>6188</v>
      </c>
      <c r="C20" s="80">
        <v>5944</v>
      </c>
      <c r="D20" s="85">
        <f t="shared" si="0"/>
        <v>-0.0394311570782159</v>
      </c>
    </row>
    <row r="21" s="68" customFormat="1" ht="25.05" customHeight="1" spans="1:4">
      <c r="A21" s="78" t="s">
        <v>111</v>
      </c>
      <c r="B21" s="80">
        <v>303</v>
      </c>
      <c r="C21" s="80">
        <v>114</v>
      </c>
      <c r="D21" s="85">
        <f t="shared" si="0"/>
        <v>-0.623762376237624</v>
      </c>
    </row>
    <row r="22" s="68" customFormat="1" ht="25.05" customHeight="1" spans="1:4">
      <c r="A22" s="78" t="s">
        <v>112</v>
      </c>
      <c r="B22" s="80">
        <v>3237</v>
      </c>
      <c r="C22" s="80">
        <v>2400</v>
      </c>
      <c r="D22" s="85">
        <f t="shared" si="0"/>
        <v>-0.258572752548656</v>
      </c>
    </row>
    <row r="23" s="68" customFormat="1" ht="25.05" customHeight="1" spans="1:4">
      <c r="A23" s="78" t="s">
        <v>113</v>
      </c>
      <c r="B23" s="80">
        <v>31</v>
      </c>
      <c r="C23" s="80">
        <v>166</v>
      </c>
      <c r="D23" s="85">
        <f t="shared" si="0"/>
        <v>4.35483870967742</v>
      </c>
    </row>
    <row r="24" s="68" customFormat="1" ht="25.05" customHeight="1" spans="1:4">
      <c r="A24" s="78" t="s">
        <v>114</v>
      </c>
      <c r="B24" s="80">
        <v>1440</v>
      </c>
      <c r="C24" s="80">
        <v>1683</v>
      </c>
      <c r="D24" s="85">
        <f t="shared" si="0"/>
        <v>0.16875</v>
      </c>
    </row>
    <row r="25" s="68" customFormat="1" ht="25.05" customHeight="1" spans="1:4">
      <c r="A25" s="78" t="s">
        <v>115</v>
      </c>
      <c r="B25" s="80">
        <v>10</v>
      </c>
      <c r="C25" s="80">
        <v>23</v>
      </c>
      <c r="D25" s="85">
        <f t="shared" si="0"/>
        <v>1.3</v>
      </c>
    </row>
    <row r="26" ht="25.05" customHeight="1" spans="1:4">
      <c r="A26" s="82" t="s">
        <v>90</v>
      </c>
      <c r="B26" s="83">
        <f>SUM(B5:B25)</f>
        <v>266381</v>
      </c>
      <c r="C26" s="83">
        <f>SUM(C5:C25)</f>
        <v>295010</v>
      </c>
      <c r="D26" s="86">
        <f t="shared" si="0"/>
        <v>0.107473881395445</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A1" sqref="A1"/>
    </sheetView>
  </sheetViews>
  <sheetFormatPr defaultColWidth="9" defaultRowHeight="15.6" outlineLevelRow="7" outlineLevelCol="3"/>
  <cols>
    <col min="1" max="1" width="44.6666666666667" style="41" customWidth="1"/>
    <col min="2" max="3" width="10.1111111111111" style="41" customWidth="1"/>
    <col min="4" max="4" width="12.8796296296296" style="42" customWidth="1"/>
    <col min="5" max="16384" width="8.87962962962963" style="41"/>
  </cols>
  <sheetData>
    <row r="1" ht="42" customHeight="1" spans="1:4">
      <c r="A1" s="41" t="s">
        <v>592</v>
      </c>
    </row>
    <row r="2" ht="29.4" customHeight="1" spans="1:4">
      <c r="A2" s="43" t="s">
        <v>593</v>
      </c>
      <c r="B2" s="43"/>
      <c r="C2" s="43"/>
      <c r="D2" s="43"/>
    </row>
    <row r="3" ht="19.2" customHeight="1" spans="1:4">
      <c r="D3" s="42" t="s">
        <v>61</v>
      </c>
    </row>
    <row r="4" ht="52.2" customHeight="1" spans="1:4">
      <c r="A4" s="44" t="s">
        <v>93</v>
      </c>
      <c r="B4" s="45" t="s">
        <v>63</v>
      </c>
      <c r="C4" s="45" t="s">
        <v>65</v>
      </c>
      <c r="D4" s="46" t="s">
        <v>152</v>
      </c>
    </row>
    <row r="5" ht="28.05" customHeight="1" spans="1:4">
      <c r="A5" s="47" t="s">
        <v>594</v>
      </c>
      <c r="B5" s="48">
        <v>22591</v>
      </c>
      <c r="C5" s="49">
        <v>26540</v>
      </c>
      <c r="D5" s="50">
        <f t="shared" ref="D5:D8" si="0">(C5-B5)/B5</f>
        <v>0.174804125536718</v>
      </c>
    </row>
    <row r="6" ht="28.05" customHeight="1" spans="1:4">
      <c r="A6" s="47" t="s">
        <v>595</v>
      </c>
      <c r="B6" s="48">
        <v>33692</v>
      </c>
      <c r="C6" s="49">
        <v>35113</v>
      </c>
      <c r="D6" s="50">
        <f t="shared" si="0"/>
        <v>0.0421761842573905</v>
      </c>
    </row>
    <row r="7" ht="28.05" customHeight="1" spans="1:4">
      <c r="A7" s="47"/>
      <c r="B7" s="51"/>
      <c r="C7" s="49"/>
      <c r="D7" s="50"/>
    </row>
    <row r="8" ht="25.05" customHeight="1" spans="1:4">
      <c r="A8" s="52" t="s">
        <v>487</v>
      </c>
      <c r="B8" s="51">
        <f>SUM(B5:B7)</f>
        <v>56283</v>
      </c>
      <c r="C8" s="51">
        <f>SUM(C5:C7)</f>
        <v>61653</v>
      </c>
      <c r="D8" s="53">
        <f t="shared" si="0"/>
        <v>0.0954106923937956</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A9" sqref="A9"/>
    </sheetView>
  </sheetViews>
  <sheetFormatPr defaultColWidth="9" defaultRowHeight="15.6" outlineLevelRow="7" outlineLevelCol="3"/>
  <cols>
    <col min="1" max="1" width="44.6666666666667" style="41" customWidth="1"/>
    <col min="2" max="3" width="10.1111111111111" style="41" customWidth="1"/>
    <col min="4" max="4" width="12.8796296296296" style="42" customWidth="1"/>
    <col min="5" max="16384" width="8.87962962962963" style="41"/>
  </cols>
  <sheetData>
    <row r="1" ht="34" customHeight="1" spans="1:4">
      <c r="A1" s="41" t="s">
        <v>596</v>
      </c>
    </row>
    <row r="2" ht="29.4" customHeight="1" spans="1:4">
      <c r="A2" s="43" t="s">
        <v>597</v>
      </c>
      <c r="B2" s="43"/>
      <c r="C2" s="43"/>
      <c r="D2" s="43"/>
    </row>
    <row r="3" ht="19.2" customHeight="1" spans="1:4">
      <c r="D3" s="42" t="s">
        <v>61</v>
      </c>
    </row>
    <row r="4" ht="52.2" customHeight="1" spans="1:4">
      <c r="A4" s="44" t="s">
        <v>93</v>
      </c>
      <c r="B4" s="45" t="s">
        <v>65</v>
      </c>
      <c r="C4" s="45" t="s">
        <v>151</v>
      </c>
      <c r="D4" s="46" t="s">
        <v>152</v>
      </c>
    </row>
    <row r="5" ht="28.05" customHeight="1" spans="1:4">
      <c r="A5" s="47" t="s">
        <v>594</v>
      </c>
      <c r="B5" s="49">
        <v>26540</v>
      </c>
      <c r="C5" s="49">
        <v>30338</v>
      </c>
      <c r="D5" s="50">
        <f t="shared" ref="D5:D8" si="0">(C5-B5)/B5</f>
        <v>0.143104747550867</v>
      </c>
    </row>
    <row r="6" ht="28.05" customHeight="1" spans="1:4">
      <c r="A6" s="47" t="s">
        <v>595</v>
      </c>
      <c r="B6" s="49">
        <v>35113</v>
      </c>
      <c r="C6" s="49">
        <v>37286</v>
      </c>
      <c r="D6" s="50">
        <f t="shared" si="0"/>
        <v>0.0618859112009797</v>
      </c>
    </row>
    <row r="7" ht="28.05" customHeight="1" spans="1:4">
      <c r="A7" s="47"/>
      <c r="B7" s="51"/>
      <c r="C7" s="49"/>
      <c r="D7" s="50"/>
    </row>
    <row r="8" ht="25.05" customHeight="1" spans="1:4">
      <c r="A8" s="52" t="s">
        <v>487</v>
      </c>
      <c r="B8" s="51">
        <f>SUM(B5:B7)</f>
        <v>61653</v>
      </c>
      <c r="C8" s="51">
        <f>SUM(C5:C7)</f>
        <v>67624</v>
      </c>
      <c r="D8" s="53">
        <f t="shared" si="0"/>
        <v>0.0968484907465979</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M16" sqref="M16"/>
    </sheetView>
  </sheetViews>
  <sheetFormatPr defaultColWidth="9" defaultRowHeight="15.6" outlineLevelRow="7" outlineLevelCol="3"/>
  <cols>
    <col min="1" max="1" width="44.6666666666667" style="41" customWidth="1"/>
    <col min="2" max="3" width="10.1111111111111" style="41" customWidth="1"/>
    <col min="4" max="4" width="12.8796296296296" style="42" customWidth="1"/>
    <col min="5" max="16384" width="8.87962962962963" style="41"/>
  </cols>
  <sheetData>
    <row r="1" ht="30" customHeight="1" spans="1:4">
      <c r="A1" s="41" t="s">
        <v>598</v>
      </c>
    </row>
    <row r="2" ht="29.4" customHeight="1" spans="1:4">
      <c r="A2" s="43" t="s">
        <v>599</v>
      </c>
      <c r="B2" s="43"/>
      <c r="C2" s="43"/>
      <c r="D2" s="43"/>
    </row>
    <row r="3" ht="19.2" customHeight="1" spans="1:4">
      <c r="D3" s="42" t="s">
        <v>61</v>
      </c>
    </row>
    <row r="4" ht="52.2" customHeight="1" spans="1:4">
      <c r="A4" s="44" t="s">
        <v>62</v>
      </c>
      <c r="B4" s="45" t="s">
        <v>65</v>
      </c>
      <c r="C4" s="45" t="s">
        <v>151</v>
      </c>
      <c r="D4" s="46" t="s">
        <v>152</v>
      </c>
    </row>
    <row r="5" ht="28.05" customHeight="1" spans="1:4">
      <c r="A5" s="47" t="s">
        <v>590</v>
      </c>
      <c r="B5" s="48">
        <v>31842</v>
      </c>
      <c r="C5" s="49">
        <v>38477</v>
      </c>
      <c r="D5" s="50">
        <f t="shared" ref="D5:D8" si="0">(C5-B5)/B5</f>
        <v>0.208372589661453</v>
      </c>
    </row>
    <row r="6" ht="28.05" customHeight="1" spans="1:4">
      <c r="A6" s="47" t="s">
        <v>591</v>
      </c>
      <c r="B6" s="48">
        <v>36060</v>
      </c>
      <c r="C6" s="49">
        <v>37286</v>
      </c>
      <c r="D6" s="50">
        <f t="shared" si="0"/>
        <v>0.0339988907376595</v>
      </c>
    </row>
    <row r="7" ht="28.05" customHeight="1" spans="1:4">
      <c r="A7" s="47"/>
      <c r="B7" s="51"/>
      <c r="C7" s="49"/>
      <c r="D7" s="50"/>
    </row>
    <row r="8" ht="25.05" customHeight="1" spans="1:4">
      <c r="A8" s="52" t="s">
        <v>516</v>
      </c>
      <c r="B8" s="51">
        <f>SUM(B5:B7)</f>
        <v>67902</v>
      </c>
      <c r="C8" s="51">
        <f>SUM(C5:C7)</f>
        <v>75763</v>
      </c>
      <c r="D8" s="53">
        <f t="shared" si="0"/>
        <v>0.115769785867868</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13"/>
  <sheetViews>
    <sheetView workbookViewId="0">
      <pane ySplit="7" topLeftCell="A8" activePane="bottomLeft" state="frozen"/>
      <selection/>
      <selection pane="bottomLeft" activeCell="E15" sqref="E15"/>
    </sheetView>
  </sheetViews>
  <sheetFormatPr defaultColWidth="9" defaultRowHeight="14.4"/>
  <cols>
    <col min="1" max="1" width="21.6666666666667" style="17" customWidth="1"/>
    <col min="2" max="2" width="17.212962962963" style="18" customWidth="1"/>
    <col min="3" max="3" width="11.6666666666667" style="18" customWidth="1"/>
    <col min="4" max="4" width="5.55555555555556" style="18" customWidth="1"/>
    <col min="5" max="5" width="20.4444444444444" style="18" customWidth="1"/>
    <col min="6" max="6" width="16.1111111111111" style="18" customWidth="1"/>
    <col min="7" max="7" width="19.212962962963" style="18" customWidth="1"/>
    <col min="8" max="9" width="7.55555555555556" style="17" customWidth="1"/>
    <col min="10" max="257" width="8.87962962962963" style="17"/>
    <col min="258" max="258" width="17.212962962963" style="17" customWidth="1"/>
    <col min="259" max="259" width="19.4444444444444" style="17" customWidth="1"/>
    <col min="260" max="260" width="18.1111111111111" style="17" customWidth="1"/>
    <col min="261" max="261" width="22.8796296296296" style="17" customWidth="1"/>
    <col min="262" max="262" width="15.1111111111111" style="17" customWidth="1"/>
    <col min="263" max="263" width="15" style="17" customWidth="1"/>
    <col min="264" max="513" width="8.87962962962963" style="17"/>
    <col min="514" max="514" width="17.212962962963" style="17" customWidth="1"/>
    <col min="515" max="515" width="19.4444444444444" style="17" customWidth="1"/>
    <col min="516" max="516" width="18.1111111111111" style="17" customWidth="1"/>
    <col min="517" max="517" width="22.8796296296296" style="17" customWidth="1"/>
    <col min="518" max="518" width="15.1111111111111" style="17" customWidth="1"/>
    <col min="519" max="519" width="15" style="17" customWidth="1"/>
    <col min="520" max="769" width="8.87962962962963" style="17"/>
    <col min="770" max="770" width="17.212962962963" style="17" customWidth="1"/>
    <col min="771" max="771" width="19.4444444444444" style="17" customWidth="1"/>
    <col min="772" max="772" width="18.1111111111111" style="17" customWidth="1"/>
    <col min="773" max="773" width="22.8796296296296" style="17" customWidth="1"/>
    <col min="774" max="774" width="15.1111111111111" style="17" customWidth="1"/>
    <col min="775" max="775" width="15" style="17" customWidth="1"/>
    <col min="776" max="1025" width="8.87962962962963" style="17"/>
    <col min="1026" max="1026" width="17.212962962963" style="17" customWidth="1"/>
    <col min="1027" max="1027" width="19.4444444444444" style="17" customWidth="1"/>
    <col min="1028" max="1028" width="18.1111111111111" style="17" customWidth="1"/>
    <col min="1029" max="1029" width="22.8796296296296" style="17" customWidth="1"/>
    <col min="1030" max="1030" width="15.1111111111111" style="17" customWidth="1"/>
    <col min="1031" max="1031" width="15" style="17" customWidth="1"/>
    <col min="1032" max="1281" width="8.87962962962963" style="17"/>
    <col min="1282" max="1282" width="17.212962962963" style="17" customWidth="1"/>
    <col min="1283" max="1283" width="19.4444444444444" style="17" customWidth="1"/>
    <col min="1284" max="1284" width="18.1111111111111" style="17" customWidth="1"/>
    <col min="1285" max="1285" width="22.8796296296296" style="17" customWidth="1"/>
    <col min="1286" max="1286" width="15.1111111111111" style="17" customWidth="1"/>
    <col min="1287" max="1287" width="15" style="17" customWidth="1"/>
    <col min="1288" max="1537" width="8.87962962962963" style="17"/>
    <col min="1538" max="1538" width="17.212962962963" style="17" customWidth="1"/>
    <col min="1539" max="1539" width="19.4444444444444" style="17" customWidth="1"/>
    <col min="1540" max="1540" width="18.1111111111111" style="17" customWidth="1"/>
    <col min="1541" max="1541" width="22.8796296296296" style="17" customWidth="1"/>
    <col min="1542" max="1542" width="15.1111111111111" style="17" customWidth="1"/>
    <col min="1543" max="1543" width="15" style="17" customWidth="1"/>
    <col min="1544" max="1793" width="8.87962962962963" style="17"/>
    <col min="1794" max="1794" width="17.212962962963" style="17" customWidth="1"/>
    <col min="1795" max="1795" width="19.4444444444444" style="17" customWidth="1"/>
    <col min="1796" max="1796" width="18.1111111111111" style="17" customWidth="1"/>
    <col min="1797" max="1797" width="22.8796296296296" style="17" customWidth="1"/>
    <col min="1798" max="1798" width="15.1111111111111" style="17" customWidth="1"/>
    <col min="1799" max="1799" width="15" style="17" customWidth="1"/>
    <col min="1800" max="2049" width="8.87962962962963" style="17"/>
    <col min="2050" max="2050" width="17.212962962963" style="17" customWidth="1"/>
    <col min="2051" max="2051" width="19.4444444444444" style="17" customWidth="1"/>
    <col min="2052" max="2052" width="18.1111111111111" style="17" customWidth="1"/>
    <col min="2053" max="2053" width="22.8796296296296" style="17" customWidth="1"/>
    <col min="2054" max="2054" width="15.1111111111111" style="17" customWidth="1"/>
    <col min="2055" max="2055" width="15" style="17" customWidth="1"/>
    <col min="2056" max="2305" width="8.87962962962963" style="17"/>
    <col min="2306" max="2306" width="17.212962962963" style="17" customWidth="1"/>
    <col min="2307" max="2307" width="19.4444444444444" style="17" customWidth="1"/>
    <col min="2308" max="2308" width="18.1111111111111" style="17" customWidth="1"/>
    <col min="2309" max="2309" width="22.8796296296296" style="17" customWidth="1"/>
    <col min="2310" max="2310" width="15.1111111111111" style="17" customWidth="1"/>
    <col min="2311" max="2311" width="15" style="17" customWidth="1"/>
    <col min="2312" max="2561" width="8.87962962962963" style="17"/>
    <col min="2562" max="2562" width="17.212962962963" style="17" customWidth="1"/>
    <col min="2563" max="2563" width="19.4444444444444" style="17" customWidth="1"/>
    <col min="2564" max="2564" width="18.1111111111111" style="17" customWidth="1"/>
    <col min="2565" max="2565" width="22.8796296296296" style="17" customWidth="1"/>
    <col min="2566" max="2566" width="15.1111111111111" style="17" customWidth="1"/>
    <col min="2567" max="2567" width="15" style="17" customWidth="1"/>
    <col min="2568" max="2817" width="8.87962962962963" style="17"/>
    <col min="2818" max="2818" width="17.212962962963" style="17" customWidth="1"/>
    <col min="2819" max="2819" width="19.4444444444444" style="17" customWidth="1"/>
    <col min="2820" max="2820" width="18.1111111111111" style="17" customWidth="1"/>
    <col min="2821" max="2821" width="22.8796296296296" style="17" customWidth="1"/>
    <col min="2822" max="2822" width="15.1111111111111" style="17" customWidth="1"/>
    <col min="2823" max="2823" width="15" style="17" customWidth="1"/>
    <col min="2824" max="3073" width="8.87962962962963" style="17"/>
    <col min="3074" max="3074" width="17.212962962963" style="17" customWidth="1"/>
    <col min="3075" max="3075" width="19.4444444444444" style="17" customWidth="1"/>
    <col min="3076" max="3076" width="18.1111111111111" style="17" customWidth="1"/>
    <col min="3077" max="3077" width="22.8796296296296" style="17" customWidth="1"/>
    <col min="3078" max="3078" width="15.1111111111111" style="17" customWidth="1"/>
    <col min="3079" max="3079" width="15" style="17" customWidth="1"/>
    <col min="3080" max="3329" width="8.87962962962963" style="17"/>
    <col min="3330" max="3330" width="17.212962962963" style="17" customWidth="1"/>
    <col min="3331" max="3331" width="19.4444444444444" style="17" customWidth="1"/>
    <col min="3332" max="3332" width="18.1111111111111" style="17" customWidth="1"/>
    <col min="3333" max="3333" width="22.8796296296296" style="17" customWidth="1"/>
    <col min="3334" max="3334" width="15.1111111111111" style="17" customWidth="1"/>
    <col min="3335" max="3335" width="15" style="17" customWidth="1"/>
    <col min="3336" max="3585" width="8.87962962962963" style="17"/>
    <col min="3586" max="3586" width="17.212962962963" style="17" customWidth="1"/>
    <col min="3587" max="3587" width="19.4444444444444" style="17" customWidth="1"/>
    <col min="3588" max="3588" width="18.1111111111111" style="17" customWidth="1"/>
    <col min="3589" max="3589" width="22.8796296296296" style="17" customWidth="1"/>
    <col min="3590" max="3590" width="15.1111111111111" style="17" customWidth="1"/>
    <col min="3591" max="3591" width="15" style="17" customWidth="1"/>
    <col min="3592" max="3841" width="8.87962962962963" style="17"/>
    <col min="3842" max="3842" width="17.212962962963" style="17" customWidth="1"/>
    <col min="3843" max="3843" width="19.4444444444444" style="17" customWidth="1"/>
    <col min="3844" max="3844" width="18.1111111111111" style="17" customWidth="1"/>
    <col min="3845" max="3845" width="22.8796296296296" style="17" customWidth="1"/>
    <col min="3846" max="3846" width="15.1111111111111" style="17" customWidth="1"/>
    <col min="3847" max="3847" width="15" style="17" customWidth="1"/>
    <col min="3848" max="4097" width="8.87962962962963" style="17"/>
    <col min="4098" max="4098" width="17.212962962963" style="17" customWidth="1"/>
    <col min="4099" max="4099" width="19.4444444444444" style="17" customWidth="1"/>
    <col min="4100" max="4100" width="18.1111111111111" style="17" customWidth="1"/>
    <col min="4101" max="4101" width="22.8796296296296" style="17" customWidth="1"/>
    <col min="4102" max="4102" width="15.1111111111111" style="17" customWidth="1"/>
    <col min="4103" max="4103" width="15" style="17" customWidth="1"/>
    <col min="4104" max="4353" width="8.87962962962963" style="17"/>
    <col min="4354" max="4354" width="17.212962962963" style="17" customWidth="1"/>
    <col min="4355" max="4355" width="19.4444444444444" style="17" customWidth="1"/>
    <col min="4356" max="4356" width="18.1111111111111" style="17" customWidth="1"/>
    <col min="4357" max="4357" width="22.8796296296296" style="17" customWidth="1"/>
    <col min="4358" max="4358" width="15.1111111111111" style="17" customWidth="1"/>
    <col min="4359" max="4359" width="15" style="17" customWidth="1"/>
    <col min="4360" max="4609" width="8.87962962962963" style="17"/>
    <col min="4610" max="4610" width="17.212962962963" style="17" customWidth="1"/>
    <col min="4611" max="4611" width="19.4444444444444" style="17" customWidth="1"/>
    <col min="4612" max="4612" width="18.1111111111111" style="17" customWidth="1"/>
    <col min="4613" max="4613" width="22.8796296296296" style="17" customWidth="1"/>
    <col min="4614" max="4614" width="15.1111111111111" style="17" customWidth="1"/>
    <col min="4615" max="4615" width="15" style="17" customWidth="1"/>
    <col min="4616" max="4865" width="8.87962962962963" style="17"/>
    <col min="4866" max="4866" width="17.212962962963" style="17" customWidth="1"/>
    <col min="4867" max="4867" width="19.4444444444444" style="17" customWidth="1"/>
    <col min="4868" max="4868" width="18.1111111111111" style="17" customWidth="1"/>
    <col min="4869" max="4869" width="22.8796296296296" style="17" customWidth="1"/>
    <col min="4870" max="4870" width="15.1111111111111" style="17" customWidth="1"/>
    <col min="4871" max="4871" width="15" style="17" customWidth="1"/>
    <col min="4872" max="5121" width="8.87962962962963" style="17"/>
    <col min="5122" max="5122" width="17.212962962963" style="17" customWidth="1"/>
    <col min="5123" max="5123" width="19.4444444444444" style="17" customWidth="1"/>
    <col min="5124" max="5124" width="18.1111111111111" style="17" customWidth="1"/>
    <col min="5125" max="5125" width="22.8796296296296" style="17" customWidth="1"/>
    <col min="5126" max="5126" width="15.1111111111111" style="17" customWidth="1"/>
    <col min="5127" max="5127" width="15" style="17" customWidth="1"/>
    <col min="5128" max="5377" width="8.87962962962963" style="17"/>
    <col min="5378" max="5378" width="17.212962962963" style="17" customWidth="1"/>
    <col min="5379" max="5379" width="19.4444444444444" style="17" customWidth="1"/>
    <col min="5380" max="5380" width="18.1111111111111" style="17" customWidth="1"/>
    <col min="5381" max="5381" width="22.8796296296296" style="17" customWidth="1"/>
    <col min="5382" max="5382" width="15.1111111111111" style="17" customWidth="1"/>
    <col min="5383" max="5383" width="15" style="17" customWidth="1"/>
    <col min="5384" max="5633" width="8.87962962962963" style="17"/>
    <col min="5634" max="5634" width="17.212962962963" style="17" customWidth="1"/>
    <col min="5635" max="5635" width="19.4444444444444" style="17" customWidth="1"/>
    <col min="5636" max="5636" width="18.1111111111111" style="17" customWidth="1"/>
    <col min="5637" max="5637" width="22.8796296296296" style="17" customWidth="1"/>
    <col min="5638" max="5638" width="15.1111111111111" style="17" customWidth="1"/>
    <col min="5639" max="5639" width="15" style="17" customWidth="1"/>
    <col min="5640" max="5889" width="8.87962962962963" style="17"/>
    <col min="5890" max="5890" width="17.212962962963" style="17" customWidth="1"/>
    <col min="5891" max="5891" width="19.4444444444444" style="17" customWidth="1"/>
    <col min="5892" max="5892" width="18.1111111111111" style="17" customWidth="1"/>
    <col min="5893" max="5893" width="22.8796296296296" style="17" customWidth="1"/>
    <col min="5894" max="5894" width="15.1111111111111" style="17" customWidth="1"/>
    <col min="5895" max="5895" width="15" style="17" customWidth="1"/>
    <col min="5896" max="6145" width="8.87962962962963" style="17"/>
    <col min="6146" max="6146" width="17.212962962963" style="17" customWidth="1"/>
    <col min="6147" max="6147" width="19.4444444444444" style="17" customWidth="1"/>
    <col min="6148" max="6148" width="18.1111111111111" style="17" customWidth="1"/>
    <col min="6149" max="6149" width="22.8796296296296" style="17" customWidth="1"/>
    <col min="6150" max="6150" width="15.1111111111111" style="17" customWidth="1"/>
    <col min="6151" max="6151" width="15" style="17" customWidth="1"/>
    <col min="6152" max="6401" width="8.87962962962963" style="17"/>
    <col min="6402" max="6402" width="17.212962962963" style="17" customWidth="1"/>
    <col min="6403" max="6403" width="19.4444444444444" style="17" customWidth="1"/>
    <col min="6404" max="6404" width="18.1111111111111" style="17" customWidth="1"/>
    <col min="6405" max="6405" width="22.8796296296296" style="17" customWidth="1"/>
    <col min="6406" max="6406" width="15.1111111111111" style="17" customWidth="1"/>
    <col min="6407" max="6407" width="15" style="17" customWidth="1"/>
    <col min="6408" max="6657" width="8.87962962962963" style="17"/>
    <col min="6658" max="6658" width="17.212962962963" style="17" customWidth="1"/>
    <col min="6659" max="6659" width="19.4444444444444" style="17" customWidth="1"/>
    <col min="6660" max="6660" width="18.1111111111111" style="17" customWidth="1"/>
    <col min="6661" max="6661" width="22.8796296296296" style="17" customWidth="1"/>
    <col min="6662" max="6662" width="15.1111111111111" style="17" customWidth="1"/>
    <col min="6663" max="6663" width="15" style="17" customWidth="1"/>
    <col min="6664" max="6913" width="8.87962962962963" style="17"/>
    <col min="6914" max="6914" width="17.212962962963" style="17" customWidth="1"/>
    <col min="6915" max="6915" width="19.4444444444444" style="17" customWidth="1"/>
    <col min="6916" max="6916" width="18.1111111111111" style="17" customWidth="1"/>
    <col min="6917" max="6917" width="22.8796296296296" style="17" customWidth="1"/>
    <col min="6918" max="6918" width="15.1111111111111" style="17" customWidth="1"/>
    <col min="6919" max="6919" width="15" style="17" customWidth="1"/>
    <col min="6920" max="7169" width="8.87962962962963" style="17"/>
    <col min="7170" max="7170" width="17.212962962963" style="17" customWidth="1"/>
    <col min="7171" max="7171" width="19.4444444444444" style="17" customWidth="1"/>
    <col min="7172" max="7172" width="18.1111111111111" style="17" customWidth="1"/>
    <col min="7173" max="7173" width="22.8796296296296" style="17" customWidth="1"/>
    <col min="7174" max="7174" width="15.1111111111111" style="17" customWidth="1"/>
    <col min="7175" max="7175" width="15" style="17" customWidth="1"/>
    <col min="7176" max="7425" width="8.87962962962963" style="17"/>
    <col min="7426" max="7426" width="17.212962962963" style="17" customWidth="1"/>
    <col min="7427" max="7427" width="19.4444444444444" style="17" customWidth="1"/>
    <col min="7428" max="7428" width="18.1111111111111" style="17" customWidth="1"/>
    <col min="7429" max="7429" width="22.8796296296296" style="17" customWidth="1"/>
    <col min="7430" max="7430" width="15.1111111111111" style="17" customWidth="1"/>
    <col min="7431" max="7431" width="15" style="17" customWidth="1"/>
    <col min="7432" max="7681" width="8.87962962962963" style="17"/>
    <col min="7682" max="7682" width="17.212962962963" style="17" customWidth="1"/>
    <col min="7683" max="7683" width="19.4444444444444" style="17" customWidth="1"/>
    <col min="7684" max="7684" width="18.1111111111111" style="17" customWidth="1"/>
    <col min="7685" max="7685" width="22.8796296296296" style="17" customWidth="1"/>
    <col min="7686" max="7686" width="15.1111111111111" style="17" customWidth="1"/>
    <col min="7687" max="7687" width="15" style="17" customWidth="1"/>
    <col min="7688" max="7937" width="8.87962962962963" style="17"/>
    <col min="7938" max="7938" width="17.212962962963" style="17" customWidth="1"/>
    <col min="7939" max="7939" width="19.4444444444444" style="17" customWidth="1"/>
    <col min="7940" max="7940" width="18.1111111111111" style="17" customWidth="1"/>
    <col min="7941" max="7941" width="22.8796296296296" style="17" customWidth="1"/>
    <col min="7942" max="7942" width="15.1111111111111" style="17" customWidth="1"/>
    <col min="7943" max="7943" width="15" style="17" customWidth="1"/>
    <col min="7944" max="8193" width="8.87962962962963" style="17"/>
    <col min="8194" max="8194" width="17.212962962963" style="17" customWidth="1"/>
    <col min="8195" max="8195" width="19.4444444444444" style="17" customWidth="1"/>
    <col min="8196" max="8196" width="18.1111111111111" style="17" customWidth="1"/>
    <col min="8197" max="8197" width="22.8796296296296" style="17" customWidth="1"/>
    <col min="8198" max="8198" width="15.1111111111111" style="17" customWidth="1"/>
    <col min="8199" max="8199" width="15" style="17" customWidth="1"/>
    <col min="8200" max="8449" width="8.87962962962963" style="17"/>
    <col min="8450" max="8450" width="17.212962962963" style="17" customWidth="1"/>
    <col min="8451" max="8451" width="19.4444444444444" style="17" customWidth="1"/>
    <col min="8452" max="8452" width="18.1111111111111" style="17" customWidth="1"/>
    <col min="8453" max="8453" width="22.8796296296296" style="17" customWidth="1"/>
    <col min="8454" max="8454" width="15.1111111111111" style="17" customWidth="1"/>
    <col min="8455" max="8455" width="15" style="17" customWidth="1"/>
    <col min="8456" max="8705" width="8.87962962962963" style="17"/>
    <col min="8706" max="8706" width="17.212962962963" style="17" customWidth="1"/>
    <col min="8707" max="8707" width="19.4444444444444" style="17" customWidth="1"/>
    <col min="8708" max="8708" width="18.1111111111111" style="17" customWidth="1"/>
    <col min="8709" max="8709" width="22.8796296296296" style="17" customWidth="1"/>
    <col min="8710" max="8710" width="15.1111111111111" style="17" customWidth="1"/>
    <col min="8711" max="8711" width="15" style="17" customWidth="1"/>
    <col min="8712" max="8961" width="8.87962962962963" style="17"/>
    <col min="8962" max="8962" width="17.212962962963" style="17" customWidth="1"/>
    <col min="8963" max="8963" width="19.4444444444444" style="17" customWidth="1"/>
    <col min="8964" max="8964" width="18.1111111111111" style="17" customWidth="1"/>
    <col min="8965" max="8965" width="22.8796296296296" style="17" customWidth="1"/>
    <col min="8966" max="8966" width="15.1111111111111" style="17" customWidth="1"/>
    <col min="8967" max="8967" width="15" style="17" customWidth="1"/>
    <col min="8968" max="9217" width="8.87962962962963" style="17"/>
    <col min="9218" max="9218" width="17.212962962963" style="17" customWidth="1"/>
    <col min="9219" max="9219" width="19.4444444444444" style="17" customWidth="1"/>
    <col min="9220" max="9220" width="18.1111111111111" style="17" customWidth="1"/>
    <col min="9221" max="9221" width="22.8796296296296" style="17" customWidth="1"/>
    <col min="9222" max="9222" width="15.1111111111111" style="17" customWidth="1"/>
    <col min="9223" max="9223" width="15" style="17" customWidth="1"/>
    <col min="9224" max="9473" width="8.87962962962963" style="17"/>
    <col min="9474" max="9474" width="17.212962962963" style="17" customWidth="1"/>
    <col min="9475" max="9475" width="19.4444444444444" style="17" customWidth="1"/>
    <col min="9476" max="9476" width="18.1111111111111" style="17" customWidth="1"/>
    <col min="9477" max="9477" width="22.8796296296296" style="17" customWidth="1"/>
    <col min="9478" max="9478" width="15.1111111111111" style="17" customWidth="1"/>
    <col min="9479" max="9479" width="15" style="17" customWidth="1"/>
    <col min="9480" max="9729" width="8.87962962962963" style="17"/>
    <col min="9730" max="9730" width="17.212962962963" style="17" customWidth="1"/>
    <col min="9731" max="9731" width="19.4444444444444" style="17" customWidth="1"/>
    <col min="9732" max="9732" width="18.1111111111111" style="17" customWidth="1"/>
    <col min="9733" max="9733" width="22.8796296296296" style="17" customWidth="1"/>
    <col min="9734" max="9734" width="15.1111111111111" style="17" customWidth="1"/>
    <col min="9735" max="9735" width="15" style="17" customWidth="1"/>
    <col min="9736" max="9985" width="8.87962962962963" style="17"/>
    <col min="9986" max="9986" width="17.212962962963" style="17" customWidth="1"/>
    <col min="9987" max="9987" width="19.4444444444444" style="17" customWidth="1"/>
    <col min="9988" max="9988" width="18.1111111111111" style="17" customWidth="1"/>
    <col min="9989" max="9989" width="22.8796296296296" style="17" customWidth="1"/>
    <col min="9990" max="9990" width="15.1111111111111" style="17" customWidth="1"/>
    <col min="9991" max="9991" width="15" style="17" customWidth="1"/>
    <col min="9992" max="10241" width="8.87962962962963" style="17"/>
    <col min="10242" max="10242" width="17.212962962963" style="17" customWidth="1"/>
    <col min="10243" max="10243" width="19.4444444444444" style="17" customWidth="1"/>
    <col min="10244" max="10244" width="18.1111111111111" style="17" customWidth="1"/>
    <col min="10245" max="10245" width="22.8796296296296" style="17" customWidth="1"/>
    <col min="10246" max="10246" width="15.1111111111111" style="17" customWidth="1"/>
    <col min="10247" max="10247" width="15" style="17" customWidth="1"/>
    <col min="10248" max="10497" width="8.87962962962963" style="17"/>
    <col min="10498" max="10498" width="17.212962962963" style="17" customWidth="1"/>
    <col min="10499" max="10499" width="19.4444444444444" style="17" customWidth="1"/>
    <col min="10500" max="10500" width="18.1111111111111" style="17" customWidth="1"/>
    <col min="10501" max="10501" width="22.8796296296296" style="17" customWidth="1"/>
    <col min="10502" max="10502" width="15.1111111111111" style="17" customWidth="1"/>
    <col min="10503" max="10503" width="15" style="17" customWidth="1"/>
    <col min="10504" max="10753" width="8.87962962962963" style="17"/>
    <col min="10754" max="10754" width="17.212962962963" style="17" customWidth="1"/>
    <col min="10755" max="10755" width="19.4444444444444" style="17" customWidth="1"/>
    <col min="10756" max="10756" width="18.1111111111111" style="17" customWidth="1"/>
    <col min="10757" max="10757" width="22.8796296296296" style="17" customWidth="1"/>
    <col min="10758" max="10758" width="15.1111111111111" style="17" customWidth="1"/>
    <col min="10759" max="10759" width="15" style="17" customWidth="1"/>
    <col min="10760" max="11009" width="8.87962962962963" style="17"/>
    <col min="11010" max="11010" width="17.212962962963" style="17" customWidth="1"/>
    <col min="11011" max="11011" width="19.4444444444444" style="17" customWidth="1"/>
    <col min="11012" max="11012" width="18.1111111111111" style="17" customWidth="1"/>
    <col min="11013" max="11013" width="22.8796296296296" style="17" customWidth="1"/>
    <col min="11014" max="11014" width="15.1111111111111" style="17" customWidth="1"/>
    <col min="11015" max="11015" width="15" style="17" customWidth="1"/>
    <col min="11016" max="11265" width="8.87962962962963" style="17"/>
    <col min="11266" max="11266" width="17.212962962963" style="17" customWidth="1"/>
    <col min="11267" max="11267" width="19.4444444444444" style="17" customWidth="1"/>
    <col min="11268" max="11268" width="18.1111111111111" style="17" customWidth="1"/>
    <col min="11269" max="11269" width="22.8796296296296" style="17" customWidth="1"/>
    <col min="11270" max="11270" width="15.1111111111111" style="17" customWidth="1"/>
    <col min="11271" max="11271" width="15" style="17" customWidth="1"/>
    <col min="11272" max="11521" width="8.87962962962963" style="17"/>
    <col min="11522" max="11522" width="17.212962962963" style="17" customWidth="1"/>
    <col min="11523" max="11523" width="19.4444444444444" style="17" customWidth="1"/>
    <col min="11524" max="11524" width="18.1111111111111" style="17" customWidth="1"/>
    <col min="11525" max="11525" width="22.8796296296296" style="17" customWidth="1"/>
    <col min="11526" max="11526" width="15.1111111111111" style="17" customWidth="1"/>
    <col min="11527" max="11527" width="15" style="17" customWidth="1"/>
    <col min="11528" max="11777" width="8.87962962962963" style="17"/>
    <col min="11778" max="11778" width="17.212962962963" style="17" customWidth="1"/>
    <col min="11779" max="11779" width="19.4444444444444" style="17" customWidth="1"/>
    <col min="11780" max="11780" width="18.1111111111111" style="17" customWidth="1"/>
    <col min="11781" max="11781" width="22.8796296296296" style="17" customWidth="1"/>
    <col min="11782" max="11782" width="15.1111111111111" style="17" customWidth="1"/>
    <col min="11783" max="11783" width="15" style="17" customWidth="1"/>
    <col min="11784" max="12033" width="8.87962962962963" style="17"/>
    <col min="12034" max="12034" width="17.212962962963" style="17" customWidth="1"/>
    <col min="12035" max="12035" width="19.4444444444444" style="17" customWidth="1"/>
    <col min="12036" max="12036" width="18.1111111111111" style="17" customWidth="1"/>
    <col min="12037" max="12037" width="22.8796296296296" style="17" customWidth="1"/>
    <col min="12038" max="12038" width="15.1111111111111" style="17" customWidth="1"/>
    <col min="12039" max="12039" width="15" style="17" customWidth="1"/>
    <col min="12040" max="12289" width="8.87962962962963" style="17"/>
    <col min="12290" max="12290" width="17.212962962963" style="17" customWidth="1"/>
    <col min="12291" max="12291" width="19.4444444444444" style="17" customWidth="1"/>
    <col min="12292" max="12292" width="18.1111111111111" style="17" customWidth="1"/>
    <col min="12293" max="12293" width="22.8796296296296" style="17" customWidth="1"/>
    <col min="12294" max="12294" width="15.1111111111111" style="17" customWidth="1"/>
    <col min="12295" max="12295" width="15" style="17" customWidth="1"/>
    <col min="12296" max="12545" width="8.87962962962963" style="17"/>
    <col min="12546" max="12546" width="17.212962962963" style="17" customWidth="1"/>
    <col min="12547" max="12547" width="19.4444444444444" style="17" customWidth="1"/>
    <col min="12548" max="12548" width="18.1111111111111" style="17" customWidth="1"/>
    <col min="12549" max="12549" width="22.8796296296296" style="17" customWidth="1"/>
    <col min="12550" max="12550" width="15.1111111111111" style="17" customWidth="1"/>
    <col min="12551" max="12551" width="15" style="17" customWidth="1"/>
    <col min="12552" max="12801" width="8.87962962962963" style="17"/>
    <col min="12802" max="12802" width="17.212962962963" style="17" customWidth="1"/>
    <col min="12803" max="12803" width="19.4444444444444" style="17" customWidth="1"/>
    <col min="12804" max="12804" width="18.1111111111111" style="17" customWidth="1"/>
    <col min="12805" max="12805" width="22.8796296296296" style="17" customWidth="1"/>
    <col min="12806" max="12806" width="15.1111111111111" style="17" customWidth="1"/>
    <col min="12807" max="12807" width="15" style="17" customWidth="1"/>
    <col min="12808" max="13057" width="8.87962962962963" style="17"/>
    <col min="13058" max="13058" width="17.212962962963" style="17" customWidth="1"/>
    <col min="13059" max="13059" width="19.4444444444444" style="17" customWidth="1"/>
    <col min="13060" max="13060" width="18.1111111111111" style="17" customWidth="1"/>
    <col min="13061" max="13061" width="22.8796296296296" style="17" customWidth="1"/>
    <col min="13062" max="13062" width="15.1111111111111" style="17" customWidth="1"/>
    <col min="13063" max="13063" width="15" style="17" customWidth="1"/>
    <col min="13064" max="13313" width="8.87962962962963" style="17"/>
    <col min="13314" max="13314" width="17.212962962963" style="17" customWidth="1"/>
    <col min="13315" max="13315" width="19.4444444444444" style="17" customWidth="1"/>
    <col min="13316" max="13316" width="18.1111111111111" style="17" customWidth="1"/>
    <col min="13317" max="13317" width="22.8796296296296" style="17" customWidth="1"/>
    <col min="13318" max="13318" width="15.1111111111111" style="17" customWidth="1"/>
    <col min="13319" max="13319" width="15" style="17" customWidth="1"/>
    <col min="13320" max="13569" width="8.87962962962963" style="17"/>
    <col min="13570" max="13570" width="17.212962962963" style="17" customWidth="1"/>
    <col min="13571" max="13571" width="19.4444444444444" style="17" customWidth="1"/>
    <col min="13572" max="13572" width="18.1111111111111" style="17" customWidth="1"/>
    <col min="13573" max="13573" width="22.8796296296296" style="17" customWidth="1"/>
    <col min="13574" max="13574" width="15.1111111111111" style="17" customWidth="1"/>
    <col min="13575" max="13575" width="15" style="17" customWidth="1"/>
    <col min="13576" max="13825" width="8.87962962962963" style="17"/>
    <col min="13826" max="13826" width="17.212962962963" style="17" customWidth="1"/>
    <col min="13827" max="13827" width="19.4444444444444" style="17" customWidth="1"/>
    <col min="13828" max="13828" width="18.1111111111111" style="17" customWidth="1"/>
    <col min="13829" max="13829" width="22.8796296296296" style="17" customWidth="1"/>
    <col min="13830" max="13830" width="15.1111111111111" style="17" customWidth="1"/>
    <col min="13831" max="13831" width="15" style="17" customWidth="1"/>
    <col min="13832" max="14081" width="8.87962962962963" style="17"/>
    <col min="14082" max="14082" width="17.212962962963" style="17" customWidth="1"/>
    <col min="14083" max="14083" width="19.4444444444444" style="17" customWidth="1"/>
    <col min="14084" max="14084" width="18.1111111111111" style="17" customWidth="1"/>
    <col min="14085" max="14085" width="22.8796296296296" style="17" customWidth="1"/>
    <col min="14086" max="14086" width="15.1111111111111" style="17" customWidth="1"/>
    <col min="14087" max="14087" width="15" style="17" customWidth="1"/>
    <col min="14088" max="14337" width="8.87962962962963" style="17"/>
    <col min="14338" max="14338" width="17.212962962963" style="17" customWidth="1"/>
    <col min="14339" max="14339" width="19.4444444444444" style="17" customWidth="1"/>
    <col min="14340" max="14340" width="18.1111111111111" style="17" customWidth="1"/>
    <col min="14341" max="14341" width="22.8796296296296" style="17" customWidth="1"/>
    <col min="14342" max="14342" width="15.1111111111111" style="17" customWidth="1"/>
    <col min="14343" max="14343" width="15" style="17" customWidth="1"/>
    <col min="14344" max="14593" width="8.87962962962963" style="17"/>
    <col min="14594" max="14594" width="17.212962962963" style="17" customWidth="1"/>
    <col min="14595" max="14595" width="19.4444444444444" style="17" customWidth="1"/>
    <col min="14596" max="14596" width="18.1111111111111" style="17" customWidth="1"/>
    <col min="14597" max="14597" width="22.8796296296296" style="17" customWidth="1"/>
    <col min="14598" max="14598" width="15.1111111111111" style="17" customWidth="1"/>
    <col min="14599" max="14599" width="15" style="17" customWidth="1"/>
    <col min="14600" max="14849" width="8.87962962962963" style="17"/>
    <col min="14850" max="14850" width="17.212962962963" style="17" customWidth="1"/>
    <col min="14851" max="14851" width="19.4444444444444" style="17" customWidth="1"/>
    <col min="14852" max="14852" width="18.1111111111111" style="17" customWidth="1"/>
    <col min="14853" max="14853" width="22.8796296296296" style="17" customWidth="1"/>
    <col min="14854" max="14854" width="15.1111111111111" style="17" customWidth="1"/>
    <col min="14855" max="14855" width="15" style="17" customWidth="1"/>
    <col min="14856" max="15105" width="8.87962962962963" style="17"/>
    <col min="15106" max="15106" width="17.212962962963" style="17" customWidth="1"/>
    <col min="15107" max="15107" width="19.4444444444444" style="17" customWidth="1"/>
    <col min="15108" max="15108" width="18.1111111111111" style="17" customWidth="1"/>
    <col min="15109" max="15109" width="22.8796296296296" style="17" customWidth="1"/>
    <col min="15110" max="15110" width="15.1111111111111" style="17" customWidth="1"/>
    <col min="15111" max="15111" width="15" style="17" customWidth="1"/>
    <col min="15112" max="15361" width="8.87962962962963" style="17"/>
    <col min="15362" max="15362" width="17.212962962963" style="17" customWidth="1"/>
    <col min="15363" max="15363" width="19.4444444444444" style="17" customWidth="1"/>
    <col min="15364" max="15364" width="18.1111111111111" style="17" customWidth="1"/>
    <col min="15365" max="15365" width="22.8796296296296" style="17" customWidth="1"/>
    <col min="15366" max="15366" width="15.1111111111111" style="17" customWidth="1"/>
    <col min="15367" max="15367" width="15" style="17" customWidth="1"/>
    <col min="15368" max="15617" width="8.87962962962963" style="17"/>
    <col min="15618" max="15618" width="17.212962962963" style="17" customWidth="1"/>
    <col min="15619" max="15619" width="19.4444444444444" style="17" customWidth="1"/>
    <col min="15620" max="15620" width="18.1111111111111" style="17" customWidth="1"/>
    <col min="15621" max="15621" width="22.8796296296296" style="17" customWidth="1"/>
    <col min="15622" max="15622" width="15.1111111111111" style="17" customWidth="1"/>
    <col min="15623" max="15623" width="15" style="17" customWidth="1"/>
    <col min="15624" max="15873" width="8.87962962962963" style="17"/>
    <col min="15874" max="15874" width="17.212962962963" style="17" customWidth="1"/>
    <col min="15875" max="15875" width="19.4444444444444" style="17" customWidth="1"/>
    <col min="15876" max="15876" width="18.1111111111111" style="17" customWidth="1"/>
    <col min="15877" max="15877" width="22.8796296296296" style="17" customWidth="1"/>
    <col min="15878" max="15878" width="15.1111111111111" style="17" customWidth="1"/>
    <col min="15879" max="15879" width="15" style="17" customWidth="1"/>
    <col min="15880" max="16129" width="8.87962962962963" style="17"/>
    <col min="16130" max="16130" width="17.212962962963" style="17" customWidth="1"/>
    <col min="16131" max="16131" width="19.4444444444444" style="17" customWidth="1"/>
    <col min="16132" max="16132" width="18.1111111111111" style="17" customWidth="1"/>
    <col min="16133" max="16133" width="22.8796296296296" style="17" customWidth="1"/>
    <col min="16134" max="16134" width="15.1111111111111" style="17" customWidth="1"/>
    <col min="16135" max="16135" width="15" style="17" customWidth="1"/>
    <col min="16136" max="16384" width="8.87962962962963" style="17"/>
  </cols>
  <sheetData>
    <row r="1" spans="1:9">
      <c r="A1" s="17" t="s">
        <v>600</v>
      </c>
    </row>
    <row r="2" ht="20.4" spans="1:9">
      <c r="A2" s="19" t="s">
        <v>601</v>
      </c>
      <c r="B2" s="19"/>
      <c r="C2" s="19"/>
      <c r="D2" s="19"/>
      <c r="E2" s="19"/>
      <c r="F2" s="19"/>
      <c r="G2" s="19"/>
      <c r="H2" s="19"/>
      <c r="I2" s="19"/>
    </row>
    <row r="3" s="15" customFormat="1" ht="19.5" customHeight="1" spans="1:9">
      <c r="B3" s="20"/>
      <c r="C3" s="20"/>
      <c r="D3" s="20"/>
      <c r="E3" s="20"/>
      <c r="F3" s="20"/>
      <c r="G3" s="21" t="s">
        <v>61</v>
      </c>
    </row>
    <row r="4" ht="22.5" customHeight="1" spans="1:9">
      <c r="A4" s="22" t="s">
        <v>602</v>
      </c>
      <c r="B4" s="23" t="s">
        <v>603</v>
      </c>
      <c r="C4" s="24"/>
      <c r="D4" s="24"/>
      <c r="E4" s="24"/>
      <c r="F4" s="24"/>
      <c r="G4" s="24"/>
      <c r="H4" s="24"/>
      <c r="I4" s="25"/>
    </row>
    <row r="5" ht="23.25" customHeight="1" spans="1:9">
      <c r="A5" s="26"/>
      <c r="B5" s="27" t="s">
        <v>604</v>
      </c>
      <c r="C5" s="27" t="s">
        <v>429</v>
      </c>
      <c r="D5" s="27" t="s">
        <v>605</v>
      </c>
      <c r="E5" s="27"/>
      <c r="F5" s="27"/>
      <c r="G5" s="28" t="s">
        <v>606</v>
      </c>
      <c r="H5" s="22" t="s">
        <v>423</v>
      </c>
      <c r="I5" s="22" t="s">
        <v>426</v>
      </c>
    </row>
    <row r="6" ht="23.25" customHeight="1" spans="1:9">
      <c r="A6" s="26"/>
      <c r="B6" s="27"/>
      <c r="C6" s="27"/>
      <c r="D6" s="27" t="s">
        <v>607</v>
      </c>
      <c r="E6" s="29" t="s">
        <v>608</v>
      </c>
      <c r="F6" s="27"/>
      <c r="G6" s="30"/>
      <c r="H6" s="26"/>
      <c r="I6" s="26"/>
    </row>
    <row r="7" ht="32.25" customHeight="1" spans="1:9">
      <c r="A7" s="31"/>
      <c r="B7" s="27"/>
      <c r="C7" s="27"/>
      <c r="D7" s="27"/>
      <c r="E7" s="29" t="s">
        <v>438</v>
      </c>
      <c r="F7" s="27" t="s">
        <v>609</v>
      </c>
      <c r="G7" s="32"/>
      <c r="H7" s="31"/>
      <c r="I7" s="31"/>
    </row>
    <row r="8" s="15" customFormat="1" ht="30" customHeight="1" spans="1:9">
      <c r="A8" s="33" t="s">
        <v>610</v>
      </c>
      <c r="B8" s="34"/>
      <c r="C8" s="34">
        <v>14</v>
      </c>
      <c r="D8" s="34">
        <f>E8+F8</f>
        <v>129</v>
      </c>
      <c r="E8" s="34">
        <v>107</v>
      </c>
      <c r="F8" s="34">
        <v>22</v>
      </c>
      <c r="G8" s="35">
        <f>C8+D8</f>
        <v>143</v>
      </c>
      <c r="H8" s="33">
        <v>227</v>
      </c>
      <c r="I8" s="33">
        <v>992</v>
      </c>
    </row>
    <row r="9" s="15" customFormat="1" ht="30" customHeight="1" spans="1:9">
      <c r="A9" s="33" t="s">
        <v>506</v>
      </c>
      <c r="B9" s="34"/>
      <c r="C9" s="34">
        <v>10</v>
      </c>
      <c r="D9" s="34">
        <f>E9+F9</f>
        <v>85</v>
      </c>
      <c r="E9" s="34">
        <v>85</v>
      </c>
      <c r="F9" s="34"/>
      <c r="G9" s="35">
        <f>C9+D9</f>
        <v>95</v>
      </c>
      <c r="H9" s="34">
        <v>11</v>
      </c>
      <c r="I9" s="34">
        <v>2</v>
      </c>
    </row>
    <row r="10" s="15" customFormat="1" ht="30" customHeight="1" spans="1:9">
      <c r="A10" s="33" t="s">
        <v>611</v>
      </c>
      <c r="B10" s="34">
        <f t="shared" ref="B10:F10" si="0">B9-B8</f>
        <v>0</v>
      </c>
      <c r="C10" s="36">
        <f t="shared" si="0"/>
        <v>-4</v>
      </c>
      <c r="D10" s="36">
        <f t="shared" si="0"/>
        <v>-44</v>
      </c>
      <c r="E10" s="36">
        <f t="shared" si="0"/>
        <v>-22</v>
      </c>
      <c r="F10" s="36">
        <f t="shared" si="0"/>
        <v>-22</v>
      </c>
      <c r="G10" s="37">
        <f t="shared" ref="G8:G10" si="1">D10+C10</f>
        <v>-48</v>
      </c>
      <c r="H10" s="36">
        <f>H9-H8</f>
        <v>-216</v>
      </c>
      <c r="I10" s="36">
        <f>I9-I8</f>
        <v>-990</v>
      </c>
    </row>
    <row r="11" s="15" customFormat="1" ht="30" customHeight="1" spans="1:9">
      <c r="A11" s="33" t="s">
        <v>612</v>
      </c>
      <c r="B11" s="38">
        <v>-1</v>
      </c>
      <c r="C11" s="38">
        <f t="shared" ref="C11:I11" si="2">C10/C9</f>
        <v>-0.4</v>
      </c>
      <c r="D11" s="38">
        <f t="shared" si="2"/>
        <v>-0.517647058823529</v>
      </c>
      <c r="E11" s="38">
        <f t="shared" si="2"/>
        <v>-0.258823529411765</v>
      </c>
      <c r="F11" s="38">
        <v>-1</v>
      </c>
      <c r="G11" s="38">
        <f t="shared" si="2"/>
        <v>-0.505263157894737</v>
      </c>
      <c r="H11" s="38">
        <f t="shared" si="2"/>
        <v>-19.6363636363636</v>
      </c>
      <c r="I11" s="38">
        <f t="shared" si="2"/>
        <v>-495</v>
      </c>
    </row>
    <row r="12" ht="24" customHeight="1" spans="1:9">
      <c r="A12" s="39" t="s">
        <v>613</v>
      </c>
      <c r="B12" s="39"/>
      <c r="C12" s="39"/>
      <c r="D12" s="39"/>
      <c r="E12" s="39"/>
      <c r="F12" s="39"/>
      <c r="G12" s="39"/>
      <c r="H12" s="39"/>
      <c r="I12" s="39"/>
    </row>
    <row r="13" s="16" customFormat="1" ht="35.4" customHeight="1" spans="1:9">
      <c r="A13" s="40" t="s">
        <v>614</v>
      </c>
      <c r="B13" s="40"/>
      <c r="C13" s="40"/>
      <c r="D13" s="40"/>
      <c r="E13" s="40"/>
      <c r="F13" s="40"/>
      <c r="G13" s="40"/>
      <c r="H13" s="40"/>
      <c r="I13" s="40"/>
    </row>
  </sheetData>
  <mergeCells count="13">
    <mergeCell ref="A2:I2"/>
    <mergeCell ref="B4:I4"/>
    <mergeCell ref="D5:F5"/>
    <mergeCell ref="E6:F6"/>
    <mergeCell ref="A12:I12"/>
    <mergeCell ref="A13:I13"/>
    <mergeCell ref="A4:A7"/>
    <mergeCell ref="B5:B7"/>
    <mergeCell ref="C5:C7"/>
    <mergeCell ref="D6:D7"/>
    <mergeCell ref="G5:G7"/>
    <mergeCell ref="H5:H7"/>
    <mergeCell ref="I5:I7"/>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B8" sqref="B8"/>
    </sheetView>
  </sheetViews>
  <sheetFormatPr defaultColWidth="9" defaultRowHeight="14.4" outlineLevelRow="7" outlineLevelCol="1"/>
  <cols>
    <col min="1" max="1" width="7.21296296296296" customWidth="1"/>
    <col min="2" max="2" width="111" customWidth="1"/>
  </cols>
  <sheetData>
    <row r="1" ht="24" spans="1:2">
      <c r="A1" t="s">
        <v>615</v>
      </c>
      <c r="B1" s="13" t="s">
        <v>616</v>
      </c>
    </row>
    <row r="2" ht="24" spans="1:2">
      <c r="B2" s="13" t="s">
        <v>617</v>
      </c>
    </row>
    <row r="3" ht="20.4" spans="1:2">
      <c r="B3" s="14"/>
    </row>
    <row r="4" ht="102" spans="1:2">
      <c r="B4" s="14" t="s">
        <v>618</v>
      </c>
    </row>
    <row r="5" ht="20.4" spans="1:2">
      <c r="B5" s="14" t="s">
        <v>608</v>
      </c>
    </row>
    <row r="6" ht="52.2" customHeight="1" spans="1:2">
      <c r="B6" s="14" t="s">
        <v>619</v>
      </c>
    </row>
    <row r="7" ht="104.4" customHeight="1" spans="1:2">
      <c r="B7" s="14" t="s">
        <v>620</v>
      </c>
    </row>
    <row r="8" ht="72" customHeight="1" spans="1:2">
      <c r="B8" s="14" t="s">
        <v>621</v>
      </c>
    </row>
  </sheetData>
  <printOptions horizontalCentered="1"/>
  <pageMargins left="0.708661417322835" right="0.708661417322835" top="0.748031496062992" bottom="0.748031496062992" header="0.31496062992126" footer="0.31496062992126"/>
  <pageSetup paperSize="9" orientation="landscape"/>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9"/>
  <sheetViews>
    <sheetView topLeftCell="A5" workbookViewId="0">
      <selection activeCell="A7" sqref="A7"/>
    </sheetView>
  </sheetViews>
  <sheetFormatPr defaultColWidth="9" defaultRowHeight="14.4"/>
  <cols>
    <col min="1" max="1" width="88.8796296296296" customWidth="1"/>
  </cols>
  <sheetData>
    <row r="1" spans="1:1">
      <c r="A1" t="s">
        <v>622</v>
      </c>
    </row>
    <row r="2" ht="20.4" spans="1:1">
      <c r="A2" s="12" t="s">
        <v>623</v>
      </c>
    </row>
    <row r="3" ht="20.4" spans="1:1">
      <c r="A3" s="12"/>
    </row>
    <row r="4" ht="94.2" customHeight="1" spans="1:1">
      <c r="A4" s="6" t="s">
        <v>624</v>
      </c>
    </row>
    <row r="5" ht="69" customHeight="1" spans="1:1">
      <c r="A5" s="6" t="s">
        <v>625</v>
      </c>
    </row>
    <row r="6" ht="69" customHeight="1" spans="1:1">
      <c r="A6" s="6" t="s">
        <v>626</v>
      </c>
    </row>
    <row r="7" ht="61.2" customHeight="1" spans="1:1">
      <c r="A7" s="6" t="s">
        <v>627</v>
      </c>
    </row>
    <row r="8" ht="117.6" customHeight="1" spans="1:1">
      <c r="A8" s="6" t="s">
        <v>628</v>
      </c>
    </row>
    <row r="9" ht="90" customHeight="1" spans="1:1">
      <c r="A9" s="6" t="s">
        <v>629</v>
      </c>
    </row>
  </sheetData>
  <printOptions horizontalCentered="1"/>
  <pageMargins left="0.708661417322835" right="0.708661417322835" top="0.748031496062992" bottom="0.748031496062992" header="0.31496062992126" footer="0.31496062992126"/>
  <pageSetup paperSize="9" orientation="landscape"/>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6"/>
  <sheetViews>
    <sheetView workbookViewId="0">
      <selection activeCell="I8" sqref="I8"/>
    </sheetView>
  </sheetViews>
  <sheetFormatPr defaultColWidth="9" defaultRowHeight="14.4" outlineLevelRow="5"/>
  <cols>
    <col min="1" max="1" width="60.7777777777778" customWidth="1"/>
  </cols>
  <sheetData>
    <row r="1" spans="1:1">
      <c r="A1" t="s">
        <v>630</v>
      </c>
    </row>
    <row r="2" ht="24" spans="1:1">
      <c r="A2" s="10" t="s">
        <v>631</v>
      </c>
    </row>
    <row r="3" ht="21" spans="1:1">
      <c r="A3" s="11"/>
    </row>
    <row r="4" ht="107.4" customHeight="1" spans="1:1">
      <c r="A4" s="6" t="s">
        <v>632</v>
      </c>
    </row>
    <row r="5" ht="73.5" customHeight="1" spans="1:1">
      <c r="A5" s="6" t="s">
        <v>633</v>
      </c>
    </row>
    <row r="6" ht="63.6" customHeight="1" spans="1:1">
      <c r="A6" s="6" t="s">
        <v>634</v>
      </c>
    </row>
  </sheetData>
  <printOptions horizontalCentered="1"/>
  <pageMargins left="0.708661417322835" right="0.708661417322835" top="0.748031496062992" bottom="0.748031496062992" header="0.31496062992126" footer="0.31496062992126"/>
  <pageSetup paperSize="9" orientation="landscape"/>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4"/>
  <sheetViews>
    <sheetView workbookViewId="0">
      <selection activeCell="M3" sqref="M3"/>
    </sheetView>
  </sheetViews>
  <sheetFormatPr defaultColWidth="9" defaultRowHeight="14.4" outlineLevelRow="3" outlineLevelCol="6"/>
  <cols>
    <col min="1" max="1" width="85.75" customWidth="1"/>
    <col min="2" max="7" width="9" hidden="1" customWidth="1"/>
  </cols>
  <sheetData>
    <row r="1" spans="1:7">
      <c r="A1" t="s">
        <v>635</v>
      </c>
    </row>
    <row r="2" ht="44" customHeight="1" spans="1:7">
      <c r="A2" s="2" t="s">
        <v>636</v>
      </c>
      <c r="B2" s="2"/>
      <c r="C2" s="2"/>
      <c r="D2" s="2"/>
      <c r="E2" s="2"/>
      <c r="F2" s="2"/>
      <c r="G2" s="2"/>
    </row>
    <row r="3" s="8" customFormat="1" ht="115" customHeight="1" spans="1:7">
      <c r="A3" s="9" t="s">
        <v>637</v>
      </c>
      <c r="B3" s="9"/>
      <c r="C3" s="9"/>
      <c r="D3" s="9"/>
      <c r="E3" s="9"/>
      <c r="F3" s="9"/>
      <c r="G3" s="9"/>
    </row>
    <row r="4" s="8" customFormat="1" ht="101" customHeight="1" spans="1:7">
      <c r="A4" s="9" t="s">
        <v>638</v>
      </c>
      <c r="B4" s="9"/>
      <c r="C4" s="9"/>
      <c r="D4" s="9"/>
      <c r="E4" s="9"/>
      <c r="F4" s="9"/>
      <c r="G4" s="9"/>
    </row>
  </sheetData>
  <mergeCells count="3">
    <mergeCell ref="A2:G2"/>
    <mergeCell ref="A3:G3"/>
    <mergeCell ref="A4:G4"/>
  </mergeCells>
  <printOptions horizontalCentered="1"/>
  <pageMargins left="0.751388888888889" right="0.751388888888889" top="1" bottom="1" header="0.5" footer="0.5"/>
  <pageSetup paperSize="9" orientation="portrait" horizontalDpi="6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7"/>
  <sheetViews>
    <sheetView topLeftCell="A5" workbookViewId="0">
      <selection activeCell="H5" sqref="H5"/>
    </sheetView>
  </sheetViews>
  <sheetFormatPr defaultColWidth="9" defaultRowHeight="14.4" outlineLevelRow="6"/>
  <cols>
    <col min="1" max="1" width="74.25" customWidth="1"/>
  </cols>
  <sheetData>
    <row r="1" spans="1:1">
      <c r="A1" t="s">
        <v>639</v>
      </c>
    </row>
    <row r="2" ht="22.2" spans="1:1">
      <c r="A2" s="4" t="s">
        <v>640</v>
      </c>
    </row>
    <row r="3" ht="22.2" spans="1:1">
      <c r="A3" s="5"/>
    </row>
    <row r="4" ht="61.2" spans="1:1">
      <c r="A4" s="6" t="s">
        <v>641</v>
      </c>
    </row>
    <row r="5" ht="255" customHeight="1" spans="1:1">
      <c r="A5" s="7" t="s">
        <v>642</v>
      </c>
    </row>
    <row r="6" ht="40.8" spans="1:1">
      <c r="A6" s="7" t="s">
        <v>643</v>
      </c>
    </row>
    <row r="7" ht="49" customHeight="1" spans="1:1">
      <c r="A7" s="7" t="s">
        <v>644</v>
      </c>
    </row>
  </sheetData>
  <printOptions horizontalCentered="1"/>
  <pageMargins left="0.708661417322835" right="0.708661417322835" top="0.748031496062992" bottom="0.748031496062992" header="0.31496062992126" footer="0.31496062992126"/>
  <pageSetup paperSize="9"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3"/>
  <sheetViews>
    <sheetView topLeftCell="A2" workbookViewId="0">
      <selection activeCell="L3" sqref="L3"/>
    </sheetView>
  </sheetViews>
  <sheetFormatPr defaultColWidth="9" defaultRowHeight="14.4" outlineLevelRow="2" outlineLevelCol="1"/>
  <cols>
    <col min="2" max="2" width="70.1296296296296" customWidth="1"/>
  </cols>
  <sheetData>
    <row r="1" ht="26" customHeight="1" spans="1:2">
      <c r="A1" t="s">
        <v>645</v>
      </c>
    </row>
    <row r="2" s="1" customFormat="1" ht="50" customHeight="1" spans="1:2">
      <c r="B2" s="2" t="s">
        <v>646</v>
      </c>
    </row>
    <row r="3" s="1" customFormat="1" ht="318" customHeight="1" spans="1:2">
      <c r="B3" s="3" t="s">
        <v>647</v>
      </c>
    </row>
  </sheetData>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4"/>
  <sheetViews>
    <sheetView workbookViewId="0">
      <selection activeCell="H8" sqref="H8"/>
    </sheetView>
  </sheetViews>
  <sheetFormatPr defaultColWidth="9" defaultRowHeight="15.6" outlineLevelCol="1"/>
  <cols>
    <col min="1" max="1" width="69.4444444444444" style="67" customWidth="1"/>
    <col min="2" max="2" width="13" style="67" customWidth="1"/>
    <col min="3" max="16384" width="8.87962962962963" style="67"/>
  </cols>
  <sheetData>
    <row r="1" ht="36" customHeight="1" spans="1:2">
      <c r="A1" s="67" t="s">
        <v>116</v>
      </c>
    </row>
    <row r="2" ht="29.4" customHeight="1" spans="1:2">
      <c r="A2" s="70" t="s">
        <v>117</v>
      </c>
      <c r="B2" s="70"/>
    </row>
    <row r="3" ht="27" customHeight="1" spans="1:2">
      <c r="B3" s="67" t="s">
        <v>61</v>
      </c>
    </row>
    <row r="4" ht="28.05" customHeight="1" spans="1:2">
      <c r="A4" s="72" t="s">
        <v>118</v>
      </c>
      <c r="B4" s="73" t="s">
        <v>119</v>
      </c>
    </row>
    <row r="5" s="68" customFormat="1" ht="28.05" customHeight="1" spans="1:2">
      <c r="A5" s="117" t="s">
        <v>120</v>
      </c>
      <c r="B5" s="107">
        <v>3107</v>
      </c>
    </row>
    <row r="6" s="68" customFormat="1" ht="28.05" customHeight="1" spans="1:2">
      <c r="A6" s="117" t="s">
        <v>121</v>
      </c>
      <c r="B6" s="107">
        <f>SUM(B7:B12)</f>
        <v>130487</v>
      </c>
    </row>
    <row r="7" s="68" customFormat="1" ht="28.05" customHeight="1" spans="1:2">
      <c r="A7" s="149" t="s">
        <v>122</v>
      </c>
      <c r="B7" s="76">
        <v>89755</v>
      </c>
    </row>
    <row r="8" s="68" customFormat="1" ht="28.05" customHeight="1" spans="1:2">
      <c r="A8" s="149" t="s">
        <v>123</v>
      </c>
      <c r="B8" s="76">
        <v>13252</v>
      </c>
    </row>
    <row r="9" s="68" customFormat="1" ht="28.05" customHeight="1" spans="1:2">
      <c r="A9" s="149" t="s">
        <v>124</v>
      </c>
      <c r="B9" s="76">
        <v>1555</v>
      </c>
    </row>
    <row r="10" s="68" customFormat="1" ht="28.05" customHeight="1" spans="1:2">
      <c r="A10" s="149" t="s">
        <v>125</v>
      </c>
      <c r="B10" s="76">
        <v>17888</v>
      </c>
    </row>
    <row r="11" s="68" customFormat="1" ht="28.05" customHeight="1" spans="1:2">
      <c r="A11" s="149" t="s">
        <v>126</v>
      </c>
      <c r="B11" s="76">
        <v>3148</v>
      </c>
    </row>
    <row r="12" s="68" customFormat="1" ht="28.05" customHeight="1" spans="1:2">
      <c r="A12" s="149" t="s">
        <v>127</v>
      </c>
      <c r="B12" s="76">
        <v>4889</v>
      </c>
    </row>
    <row r="13" s="68" customFormat="1" ht="28.05" customHeight="1" spans="1:2">
      <c r="A13" s="117" t="s">
        <v>128</v>
      </c>
      <c r="B13" s="107">
        <v>123831</v>
      </c>
    </row>
    <row r="14" s="68" customFormat="1" ht="28.05" customHeight="1" spans="1:2">
      <c r="A14" s="82" t="s">
        <v>129</v>
      </c>
      <c r="B14" s="107">
        <f>SUM(B5+B6+B13)</f>
        <v>257425</v>
      </c>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5"/>
  <sheetViews>
    <sheetView workbookViewId="0">
      <selection activeCell="A21" sqref="A21"/>
    </sheetView>
  </sheetViews>
  <sheetFormatPr defaultColWidth="9" defaultRowHeight="15.6" outlineLevelRow="4" outlineLevelCol="2"/>
  <cols>
    <col min="1" max="1" width="29.7777777777778" style="67" customWidth="1"/>
    <col min="2" max="2" width="22.6666666666667" style="67" customWidth="1"/>
    <col min="3" max="3" width="25.1111111111111" style="67" customWidth="1"/>
    <col min="4" max="16384" width="8.87962962962963" style="67"/>
  </cols>
  <sheetData>
    <row r="1" ht="30" customHeight="1" spans="1:3">
      <c r="A1" s="67" t="s">
        <v>130</v>
      </c>
    </row>
    <row r="2" ht="29.4" customHeight="1" spans="1:3">
      <c r="A2" s="70" t="s">
        <v>131</v>
      </c>
      <c r="B2" s="70"/>
      <c r="C2" s="70"/>
    </row>
    <row r="3" ht="26.4" customHeight="1" spans="1:3">
      <c r="C3" s="71" t="s">
        <v>132</v>
      </c>
    </row>
    <row r="4" ht="36.6" customHeight="1" spans="1:3">
      <c r="A4" s="72" t="s">
        <v>133</v>
      </c>
      <c r="B4" s="72" t="s">
        <v>134</v>
      </c>
      <c r="C4" s="73" t="s">
        <v>135</v>
      </c>
    </row>
    <row r="5" s="68" customFormat="1" ht="36.6" customHeight="1" spans="1:3">
      <c r="A5" s="106" t="s">
        <v>136</v>
      </c>
      <c r="B5" s="223">
        <v>8.56</v>
      </c>
      <c r="C5" s="224">
        <v>7.22</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M10" sqref="M10"/>
    </sheetView>
  </sheetViews>
  <sheetFormatPr defaultColWidth="9" defaultRowHeight="14.4" outlineLevelCol="4"/>
  <cols>
    <col min="1" max="1" width="12.25" customWidth="1"/>
    <col min="2" max="2" width="18" customWidth="1"/>
    <col min="3" max="3" width="21.8796296296296" customWidth="1"/>
    <col min="4" max="4" width="15.6296296296296" customWidth="1"/>
  </cols>
  <sheetData>
    <row r="1" ht="25" customHeight="1" spans="1:5">
      <c r="A1" t="s">
        <v>137</v>
      </c>
    </row>
    <row r="2" ht="25" customHeight="1" spans="1:5">
      <c r="A2" s="43" t="s">
        <v>138</v>
      </c>
      <c r="B2" s="43"/>
      <c r="C2" s="43"/>
      <c r="D2" s="43"/>
    </row>
    <row r="3" ht="25" customHeight="1" spans="1:5">
      <c r="A3" s="43"/>
      <c r="B3" s="43"/>
      <c r="C3" s="43"/>
      <c r="D3" s="154" t="s">
        <v>61</v>
      </c>
    </row>
    <row r="4" ht="25" customHeight="1" spans="1:5">
      <c r="A4" s="127" t="s">
        <v>139</v>
      </c>
      <c r="B4" s="215" t="s">
        <v>140</v>
      </c>
      <c r="C4" s="216"/>
      <c r="D4" s="217"/>
    </row>
    <row r="5" ht="51" customHeight="1" spans="1:5">
      <c r="A5" s="130"/>
      <c r="B5" s="218" t="s">
        <v>141</v>
      </c>
      <c r="C5" s="132" t="s">
        <v>142</v>
      </c>
      <c r="D5" s="132" t="s">
        <v>143</v>
      </c>
    </row>
    <row r="6" ht="25" customHeight="1" spans="1:5">
      <c r="A6" s="132" t="s">
        <v>144</v>
      </c>
      <c r="B6" s="219">
        <v>60637</v>
      </c>
      <c r="C6" s="219">
        <v>56238</v>
      </c>
      <c r="D6" s="220">
        <v>0.927453534970398</v>
      </c>
    </row>
    <row r="7" ht="25" customHeight="1" spans="1:5">
      <c r="A7" s="132" t="s">
        <v>145</v>
      </c>
      <c r="B7" s="219">
        <v>93700</v>
      </c>
      <c r="C7" s="219">
        <v>93291</v>
      </c>
      <c r="D7" s="220">
        <v>0.995635005336179</v>
      </c>
    </row>
    <row r="8" ht="25" customHeight="1" spans="1:5">
      <c r="A8" s="132" t="s">
        <v>146</v>
      </c>
      <c r="B8" s="219">
        <v>4130</v>
      </c>
      <c r="C8" s="219">
        <v>3483</v>
      </c>
      <c r="D8" s="220">
        <v>0.843341404358353</v>
      </c>
    </row>
    <row r="9" ht="25" customHeight="1" spans="1:5">
      <c r="A9" s="132" t="s">
        <v>147</v>
      </c>
      <c r="B9" s="221">
        <f>SUM(B6:B8)</f>
        <v>158467</v>
      </c>
      <c r="C9" s="221">
        <f>SUM(C6:C8)</f>
        <v>153012</v>
      </c>
      <c r="D9" s="222">
        <f>C9/B9</f>
        <v>0.965576429161908</v>
      </c>
    </row>
    <row r="10" s="1" customFormat="1" ht="33" customHeight="1" spans="1:5">
      <c r="A10" s="68" t="s">
        <v>148</v>
      </c>
      <c r="B10" s="68"/>
      <c r="C10" s="68"/>
      <c r="D10" s="68"/>
      <c r="E10" s="68"/>
    </row>
  </sheetData>
  <mergeCells count="4">
    <mergeCell ref="A2:D2"/>
    <mergeCell ref="B4:D4"/>
    <mergeCell ref="A10:E10"/>
    <mergeCell ref="A4:A5"/>
  </mergeCells>
  <printOptions horizontalCentered="1"/>
  <pageMargins left="0.751388888888889" right="0.751388888888889"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8"/>
  <sheetViews>
    <sheetView workbookViewId="0">
      <selection activeCell="E4" sqref="E4"/>
    </sheetView>
  </sheetViews>
  <sheetFormatPr defaultColWidth="9" defaultRowHeight="15.6" outlineLevelCol="6"/>
  <cols>
    <col min="1" max="1" width="47" style="67" customWidth="1"/>
    <col min="2" max="2" width="10.4444444444444" style="67" customWidth="1"/>
    <col min="3" max="3" width="10.1111111111111" style="67" customWidth="1"/>
    <col min="4" max="4" width="12.8796296296296" style="67" customWidth="1"/>
    <col min="5" max="5" width="12.6296296296296" style="67" hidden="1" customWidth="1"/>
    <col min="6" max="6" width="10.6296296296296" style="67" hidden="1" customWidth="1"/>
    <col min="7" max="7" width="13.75" style="67" hidden="1" customWidth="1"/>
    <col min="8" max="16384" width="8.87962962962963" style="67"/>
  </cols>
  <sheetData>
    <row r="1" spans="1:7">
      <c r="A1" s="67" t="s">
        <v>149</v>
      </c>
    </row>
    <row r="2" ht="29.4" customHeight="1" spans="1:7">
      <c r="A2" s="70" t="s">
        <v>150</v>
      </c>
      <c r="B2" s="70"/>
      <c r="C2" s="70"/>
      <c r="D2" s="70"/>
    </row>
    <row r="3" ht="19.8" customHeight="1" spans="1:7">
      <c r="D3" s="71" t="s">
        <v>61</v>
      </c>
    </row>
    <row r="4" ht="42" customHeight="1" spans="1:7">
      <c r="A4" s="72" t="s">
        <v>62</v>
      </c>
      <c r="B4" s="73" t="s">
        <v>65</v>
      </c>
      <c r="C4" s="73" t="s">
        <v>151</v>
      </c>
      <c r="D4" s="72" t="s">
        <v>152</v>
      </c>
      <c r="E4" s="152" t="s">
        <v>153</v>
      </c>
      <c r="F4" s="152" t="s">
        <v>154</v>
      </c>
    </row>
    <row r="5" ht="23" customHeight="1" spans="1:7">
      <c r="A5" s="114" t="s">
        <v>68</v>
      </c>
      <c r="B5" s="115">
        <f>SUM(B6:B19)</f>
        <v>19311</v>
      </c>
      <c r="C5" s="115">
        <f>SUM(C6:C19)</f>
        <v>19504</v>
      </c>
      <c r="D5" s="95">
        <f t="shared" ref="D5:D18" si="0">(C5-B5)/B5</f>
        <v>0.0099943037646937</v>
      </c>
      <c r="E5" s="96">
        <f>SUM(E6:E18)</f>
        <v>14391</v>
      </c>
      <c r="F5" s="96">
        <f>SUM(F6:F18)</f>
        <v>15686.19</v>
      </c>
      <c r="G5" s="67">
        <f t="shared" ref="G5:G28" si="1">(C5-E5)/E5</f>
        <v>0.355291501632965</v>
      </c>
    </row>
    <row r="6" ht="23" customHeight="1" spans="1:7">
      <c r="A6" s="212" t="s">
        <v>69</v>
      </c>
      <c r="B6" s="79">
        <v>7373</v>
      </c>
      <c r="C6" s="89">
        <v>8053</v>
      </c>
      <c r="D6" s="90">
        <f t="shared" si="0"/>
        <v>0.092228400922284</v>
      </c>
      <c r="E6" s="91">
        <v>6302</v>
      </c>
      <c r="F6" s="91">
        <f t="shared" ref="F6:F18" si="2">E6*1.09</f>
        <v>6869.18</v>
      </c>
      <c r="G6" s="67">
        <f t="shared" si="1"/>
        <v>0.277848302126309</v>
      </c>
    </row>
    <row r="7" ht="23" customHeight="1" spans="1:7">
      <c r="A7" s="213" t="s">
        <v>70</v>
      </c>
      <c r="B7" s="79">
        <v>946</v>
      </c>
      <c r="C7" s="89">
        <v>1094</v>
      </c>
      <c r="D7" s="90">
        <f t="shared" si="0"/>
        <v>0.156448202959831</v>
      </c>
      <c r="E7" s="91">
        <v>650</v>
      </c>
      <c r="F7" s="91">
        <f t="shared" si="2"/>
        <v>708.5</v>
      </c>
      <c r="G7" s="67">
        <f t="shared" si="1"/>
        <v>0.683076923076923</v>
      </c>
    </row>
    <row r="8" ht="23" customHeight="1" spans="1:7">
      <c r="A8" s="213" t="s">
        <v>71</v>
      </c>
      <c r="B8" s="79">
        <v>207</v>
      </c>
      <c r="C8" s="89">
        <v>263</v>
      </c>
      <c r="D8" s="90">
        <f t="shared" si="0"/>
        <v>0.270531400966184</v>
      </c>
      <c r="E8" s="91">
        <v>185</v>
      </c>
      <c r="F8" s="91">
        <f t="shared" si="2"/>
        <v>201.65</v>
      </c>
      <c r="G8" s="67">
        <f t="shared" si="1"/>
        <v>0.421621621621622</v>
      </c>
    </row>
    <row r="9" ht="23" customHeight="1" spans="1:7">
      <c r="A9" s="213" t="s">
        <v>72</v>
      </c>
      <c r="B9" s="79">
        <v>361</v>
      </c>
      <c r="C9" s="89">
        <v>572</v>
      </c>
      <c r="D9" s="90">
        <f t="shared" si="0"/>
        <v>0.584487534626039</v>
      </c>
      <c r="E9" s="91">
        <v>455</v>
      </c>
      <c r="F9" s="91">
        <f t="shared" si="2"/>
        <v>495.95</v>
      </c>
      <c r="G9" s="67">
        <f t="shared" si="1"/>
        <v>0.257142857142857</v>
      </c>
    </row>
    <row r="10" ht="23" customHeight="1" spans="1:7">
      <c r="A10" s="213" t="s">
        <v>73</v>
      </c>
      <c r="B10" s="79">
        <v>1222</v>
      </c>
      <c r="C10" s="89">
        <v>1279</v>
      </c>
      <c r="D10" s="90">
        <f t="shared" si="0"/>
        <v>0.0466448445171849</v>
      </c>
      <c r="E10" s="91">
        <v>995</v>
      </c>
      <c r="F10" s="91">
        <f t="shared" si="2"/>
        <v>1084.55</v>
      </c>
      <c r="G10" s="67">
        <f t="shared" si="1"/>
        <v>0.285427135678392</v>
      </c>
    </row>
    <row r="11" ht="23" customHeight="1" spans="1:7">
      <c r="A11" s="213" t="s">
        <v>74</v>
      </c>
      <c r="B11" s="79">
        <v>1506</v>
      </c>
      <c r="C11" s="89">
        <v>1571</v>
      </c>
      <c r="D11" s="90">
        <f t="shared" si="0"/>
        <v>0.0431606905710491</v>
      </c>
      <c r="E11" s="91">
        <v>1052</v>
      </c>
      <c r="F11" s="91">
        <f t="shared" si="2"/>
        <v>1146.68</v>
      </c>
      <c r="G11" s="67">
        <f t="shared" si="1"/>
        <v>0.493346007604563</v>
      </c>
    </row>
    <row r="12" ht="23" customHeight="1" spans="1:7">
      <c r="A12" s="213" t="s">
        <v>75</v>
      </c>
      <c r="B12" s="79">
        <v>778</v>
      </c>
      <c r="C12" s="89">
        <v>861</v>
      </c>
      <c r="D12" s="90">
        <f t="shared" si="0"/>
        <v>0.106683804627249</v>
      </c>
      <c r="E12" s="91">
        <v>652</v>
      </c>
      <c r="F12" s="91">
        <f t="shared" si="2"/>
        <v>710.68</v>
      </c>
      <c r="G12" s="67">
        <f t="shared" si="1"/>
        <v>0.320552147239264</v>
      </c>
    </row>
    <row r="13" ht="23" customHeight="1" spans="1:7">
      <c r="A13" s="213" t="s">
        <v>76</v>
      </c>
      <c r="B13" s="79">
        <v>1368</v>
      </c>
      <c r="C13" s="89">
        <v>1629</v>
      </c>
      <c r="D13" s="90">
        <f t="shared" si="0"/>
        <v>0.190789473684211</v>
      </c>
      <c r="E13" s="91">
        <v>918</v>
      </c>
      <c r="F13" s="91">
        <f t="shared" si="2"/>
        <v>1000.62</v>
      </c>
      <c r="G13" s="67">
        <f t="shared" si="1"/>
        <v>0.774509803921569</v>
      </c>
    </row>
    <row r="14" ht="23" customHeight="1" spans="1:7">
      <c r="A14" s="213" t="s">
        <v>77</v>
      </c>
      <c r="B14" s="79">
        <v>141</v>
      </c>
      <c r="C14" s="89">
        <v>445</v>
      </c>
      <c r="D14" s="90">
        <f t="shared" si="0"/>
        <v>2.15602836879433</v>
      </c>
      <c r="E14" s="91">
        <v>39</v>
      </c>
      <c r="F14" s="91">
        <f t="shared" si="2"/>
        <v>42.51</v>
      </c>
      <c r="G14" s="67">
        <f t="shared" si="1"/>
        <v>10.4102564102564</v>
      </c>
    </row>
    <row r="15" ht="23" customHeight="1" spans="1:7">
      <c r="A15" s="212" t="s">
        <v>78</v>
      </c>
      <c r="B15" s="79">
        <v>814</v>
      </c>
      <c r="C15" s="89">
        <v>838</v>
      </c>
      <c r="D15" s="90">
        <f t="shared" si="0"/>
        <v>0.0294840294840295</v>
      </c>
      <c r="E15" s="91">
        <v>940</v>
      </c>
      <c r="F15" s="91">
        <f t="shared" si="2"/>
        <v>1024.6</v>
      </c>
      <c r="G15" s="67">
        <f t="shared" si="1"/>
        <v>-0.108510638297872</v>
      </c>
    </row>
    <row r="16" ht="23" customHeight="1" spans="1:7">
      <c r="A16" s="213" t="s">
        <v>79</v>
      </c>
      <c r="B16" s="79">
        <v>3747</v>
      </c>
      <c r="C16" s="89">
        <v>2000</v>
      </c>
      <c r="D16" s="90">
        <f t="shared" si="0"/>
        <v>-0.466239658393381</v>
      </c>
      <c r="E16" s="91">
        <v>600</v>
      </c>
      <c r="F16" s="91">
        <f t="shared" si="2"/>
        <v>654</v>
      </c>
      <c r="G16" s="67">
        <f t="shared" si="1"/>
        <v>2.33333333333333</v>
      </c>
    </row>
    <row r="17" ht="23" customHeight="1" spans="1:7">
      <c r="A17" s="213" t="s">
        <v>80</v>
      </c>
      <c r="B17" s="79">
        <v>780</v>
      </c>
      <c r="C17" s="89">
        <v>803</v>
      </c>
      <c r="D17" s="90">
        <f t="shared" si="0"/>
        <v>0.0294871794871795</v>
      </c>
      <c r="E17" s="91">
        <v>1538</v>
      </c>
      <c r="F17" s="91">
        <f t="shared" si="2"/>
        <v>1676.42</v>
      </c>
      <c r="G17" s="67">
        <f t="shared" si="1"/>
        <v>-0.477893368010403</v>
      </c>
    </row>
    <row r="18" ht="23" customHeight="1" spans="1:7">
      <c r="A18" s="213" t="s">
        <v>81</v>
      </c>
      <c r="B18" s="79">
        <v>68</v>
      </c>
      <c r="C18" s="89">
        <v>96</v>
      </c>
      <c r="D18" s="90">
        <f t="shared" si="0"/>
        <v>0.411764705882353</v>
      </c>
      <c r="E18" s="91">
        <v>65</v>
      </c>
      <c r="F18" s="91">
        <f t="shared" si="2"/>
        <v>70.85</v>
      </c>
      <c r="G18" s="67">
        <f t="shared" si="1"/>
        <v>0.476923076923077</v>
      </c>
    </row>
    <row r="19" ht="23" customHeight="1" spans="1:7">
      <c r="A19" s="213" t="s">
        <v>82</v>
      </c>
      <c r="B19" s="79"/>
      <c r="C19" s="89"/>
      <c r="D19" s="90"/>
      <c r="E19" s="91">
        <v>0</v>
      </c>
      <c r="F19" s="91">
        <f>E19*9%</f>
        <v>0</v>
      </c>
      <c r="G19" s="67" t="e">
        <f t="shared" si="1"/>
        <v>#DIV/0!</v>
      </c>
    </row>
    <row r="20" ht="23" customHeight="1" spans="1:7">
      <c r="A20" s="117" t="s">
        <v>83</v>
      </c>
      <c r="B20" s="115">
        <f t="shared" ref="B20:F20" si="3">SUM(B21:B27)</f>
        <v>13311</v>
      </c>
      <c r="C20" s="115">
        <f t="shared" si="3"/>
        <v>13770</v>
      </c>
      <c r="D20" s="95">
        <f t="shared" ref="D20:D24" si="4">(C20-B20)/B20</f>
        <v>0.0344827586206897</v>
      </c>
      <c r="E20" s="96">
        <f t="shared" si="3"/>
        <v>12978</v>
      </c>
      <c r="F20" s="96">
        <f t="shared" si="3"/>
        <v>12863.02</v>
      </c>
      <c r="G20" s="67">
        <f t="shared" si="1"/>
        <v>0.0610263522884882</v>
      </c>
    </row>
    <row r="21" ht="23" customHeight="1" spans="1:7">
      <c r="A21" s="213" t="s">
        <v>84</v>
      </c>
      <c r="B21" s="214">
        <v>1817</v>
      </c>
      <c r="C21" s="89">
        <v>1837</v>
      </c>
      <c r="D21" s="90">
        <f t="shared" si="4"/>
        <v>0.0110071546505228</v>
      </c>
      <c r="E21" s="91">
        <v>1386</v>
      </c>
      <c r="F21" s="91">
        <f t="shared" ref="F21:F23" si="5">E21*1.09</f>
        <v>1510.74</v>
      </c>
      <c r="G21" s="67">
        <f t="shared" si="1"/>
        <v>0.325396825396825</v>
      </c>
    </row>
    <row r="22" ht="23" customHeight="1" spans="1:7">
      <c r="A22" s="213" t="s">
        <v>85</v>
      </c>
      <c r="B22" s="214">
        <v>6315</v>
      </c>
      <c r="C22" s="89">
        <v>6578</v>
      </c>
      <c r="D22" s="90">
        <f t="shared" si="4"/>
        <v>0.0416468725257324</v>
      </c>
      <c r="E22" s="91">
        <v>3731</v>
      </c>
      <c r="F22" s="91">
        <f t="shared" si="5"/>
        <v>4066.79</v>
      </c>
      <c r="G22" s="67">
        <f t="shared" si="1"/>
        <v>0.763066202090592</v>
      </c>
    </row>
    <row r="23" ht="23" customHeight="1" spans="1:7">
      <c r="A23" s="213" t="s">
        <v>86</v>
      </c>
      <c r="B23" s="214">
        <v>1638</v>
      </c>
      <c r="C23" s="89">
        <v>1779</v>
      </c>
      <c r="D23" s="90">
        <f t="shared" si="4"/>
        <v>0.0860805860805861</v>
      </c>
      <c r="E23" s="91">
        <v>2006</v>
      </c>
      <c r="F23" s="91">
        <f t="shared" si="5"/>
        <v>2186.54</v>
      </c>
      <c r="G23" s="67">
        <f t="shared" si="1"/>
        <v>-0.113160518444666</v>
      </c>
    </row>
    <row r="24" ht="23" customHeight="1" spans="1:7">
      <c r="A24" s="213" t="s">
        <v>87</v>
      </c>
      <c r="B24" s="214">
        <v>2696</v>
      </c>
      <c r="C24" s="89">
        <v>2723</v>
      </c>
      <c r="D24" s="90">
        <f t="shared" si="4"/>
        <v>0.0100148367952522</v>
      </c>
      <c r="E24" s="91">
        <v>4595</v>
      </c>
      <c r="F24" s="91">
        <f>E24*1.09-1283</f>
        <v>3725.55</v>
      </c>
      <c r="G24" s="67">
        <f t="shared" si="1"/>
        <v>-0.407399347116431</v>
      </c>
    </row>
    <row r="25" ht="23" customHeight="1" spans="1:7">
      <c r="A25" s="213" t="s">
        <v>88</v>
      </c>
      <c r="B25" s="89"/>
      <c r="C25" s="89"/>
      <c r="D25" s="90"/>
      <c r="E25" s="91"/>
      <c r="F25" s="91">
        <f t="shared" ref="F25:F27" si="6">E25*1.09</f>
        <v>0</v>
      </c>
      <c r="G25" s="67" t="e">
        <f t="shared" si="1"/>
        <v>#DIV/0!</v>
      </c>
    </row>
    <row r="26" ht="23" customHeight="1" spans="1:7">
      <c r="A26" s="213" t="s">
        <v>89</v>
      </c>
      <c r="B26" s="89">
        <v>845</v>
      </c>
      <c r="C26" s="89">
        <v>853</v>
      </c>
      <c r="D26" s="90">
        <f>(C26-B26)/B26</f>
        <v>0.00946745562130178</v>
      </c>
      <c r="E26" s="91">
        <v>1260</v>
      </c>
      <c r="F26" s="91">
        <f t="shared" si="6"/>
        <v>1373.4</v>
      </c>
      <c r="G26" s="67">
        <f t="shared" si="1"/>
        <v>-0.323015873015873</v>
      </c>
    </row>
    <row r="27" ht="23" customHeight="1" spans="1:7">
      <c r="A27" s="213" t="s">
        <v>82</v>
      </c>
      <c r="B27" s="89"/>
      <c r="C27" s="89"/>
      <c r="D27" s="90"/>
      <c r="E27" s="91"/>
      <c r="F27" s="91">
        <f t="shared" si="6"/>
        <v>0</v>
      </c>
      <c r="G27" s="67" t="e">
        <f t="shared" si="1"/>
        <v>#DIV/0!</v>
      </c>
    </row>
    <row r="28" ht="23" customHeight="1" spans="1:7">
      <c r="A28" s="118" t="s">
        <v>155</v>
      </c>
      <c r="B28" s="119">
        <f t="shared" ref="B28:F28" si="7">B20+B5</f>
        <v>32622</v>
      </c>
      <c r="C28" s="119">
        <f t="shared" si="7"/>
        <v>33274</v>
      </c>
      <c r="D28" s="95">
        <f>(C28-B28)/B28</f>
        <v>0.0199865121697014</v>
      </c>
      <c r="E28" s="96">
        <f t="shared" si="7"/>
        <v>27369</v>
      </c>
      <c r="F28" s="91">
        <f t="shared" si="7"/>
        <v>28549.21</v>
      </c>
      <c r="G28" s="67">
        <f t="shared" si="1"/>
        <v>0.215755051335453</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5"/>
  <sheetViews>
    <sheetView workbookViewId="0">
      <selection activeCell="A1" sqref="A1"/>
    </sheetView>
  </sheetViews>
  <sheetFormatPr defaultColWidth="9" defaultRowHeight="15.6" outlineLevelCol="3"/>
  <cols>
    <col min="1" max="1" width="7.62962962962963" style="41" customWidth="1"/>
    <col min="2" max="2" width="10.25" style="41" customWidth="1"/>
    <col min="3" max="3" width="34.8796296296296" style="41" customWidth="1"/>
    <col min="4" max="4" width="11.5" style="41" customWidth="1"/>
    <col min="5" max="16384" width="8.87962962962963" style="41"/>
  </cols>
  <sheetData>
    <row r="1" spans="1:4">
      <c r="A1" s="41" t="s">
        <v>156</v>
      </c>
    </row>
    <row r="2" ht="29.4" customHeight="1" spans="1:4">
      <c r="A2" s="43" t="s">
        <v>157</v>
      </c>
      <c r="B2" s="43"/>
      <c r="C2" s="43"/>
      <c r="D2" s="43"/>
    </row>
    <row r="3" ht="19.2" customHeight="1" spans="1:4">
      <c r="D3" s="41" t="s">
        <v>61</v>
      </c>
    </row>
    <row r="4" ht="21" customHeight="1" spans="1:4">
      <c r="A4" s="207" t="s">
        <v>158</v>
      </c>
      <c r="B4" s="207" t="s">
        <v>159</v>
      </c>
      <c r="C4" s="44" t="s">
        <v>160</v>
      </c>
      <c r="D4" s="190" t="s">
        <v>161</v>
      </c>
    </row>
    <row r="5" ht="22" customHeight="1" spans="1:4">
      <c r="A5" s="44"/>
      <c r="B5" s="44"/>
      <c r="C5" s="44"/>
      <c r="D5" s="190"/>
    </row>
    <row r="6" ht="28.05" customHeight="1" spans="1:4">
      <c r="A6" s="208">
        <v>1</v>
      </c>
      <c r="B6" s="208">
        <v>201</v>
      </c>
      <c r="C6" s="47" t="s">
        <v>162</v>
      </c>
      <c r="D6" s="48">
        <v>16140.06</v>
      </c>
    </row>
    <row r="7" ht="28.05" customHeight="1" spans="1:4">
      <c r="A7" s="208">
        <v>2</v>
      </c>
      <c r="B7" s="208">
        <v>204</v>
      </c>
      <c r="C7" s="47" t="s">
        <v>163</v>
      </c>
      <c r="D7" s="48">
        <v>5700.69</v>
      </c>
    </row>
    <row r="8" ht="28.05" customHeight="1" spans="1:4">
      <c r="A8" s="208">
        <v>3</v>
      </c>
      <c r="B8" s="208">
        <v>205</v>
      </c>
      <c r="C8" s="47" t="s">
        <v>164</v>
      </c>
      <c r="D8" s="48">
        <v>58434.48</v>
      </c>
    </row>
    <row r="9" ht="28.05" customHeight="1" spans="1:4">
      <c r="A9" s="208">
        <v>4</v>
      </c>
      <c r="B9" s="208">
        <v>206</v>
      </c>
      <c r="C9" s="47" t="s">
        <v>165</v>
      </c>
      <c r="D9" s="48">
        <v>80.32</v>
      </c>
    </row>
    <row r="10" ht="28.05" customHeight="1" spans="1:4">
      <c r="A10" s="208">
        <v>5</v>
      </c>
      <c r="B10" s="208">
        <v>207</v>
      </c>
      <c r="C10" s="47" t="s">
        <v>166</v>
      </c>
      <c r="D10" s="48">
        <v>1984.59</v>
      </c>
    </row>
    <row r="11" ht="28.05" customHeight="1" spans="1:4">
      <c r="A11" s="208">
        <v>6</v>
      </c>
      <c r="B11" s="208">
        <v>208</v>
      </c>
      <c r="C11" s="47" t="s">
        <v>167</v>
      </c>
      <c r="D11" s="48">
        <v>53090.17</v>
      </c>
    </row>
    <row r="12" ht="28.05" customHeight="1" spans="1:4">
      <c r="A12" s="208">
        <v>7</v>
      </c>
      <c r="B12" s="208">
        <v>210</v>
      </c>
      <c r="C12" s="47" t="s">
        <v>168</v>
      </c>
      <c r="D12" s="48">
        <v>14620.14</v>
      </c>
    </row>
    <row r="13" ht="28.05" customHeight="1" spans="1:4">
      <c r="A13" s="208">
        <v>8</v>
      </c>
      <c r="B13" s="208">
        <v>211</v>
      </c>
      <c r="C13" s="47" t="s">
        <v>169</v>
      </c>
      <c r="D13" s="48">
        <v>6655.7</v>
      </c>
    </row>
    <row r="14" ht="28.05" customHeight="1" spans="1:4">
      <c r="A14" s="208">
        <v>9</v>
      </c>
      <c r="B14" s="208">
        <v>212</v>
      </c>
      <c r="C14" s="47" t="s">
        <v>170</v>
      </c>
      <c r="D14" s="48">
        <v>3564.49</v>
      </c>
    </row>
    <row r="15" ht="28.05" customHeight="1" spans="1:4">
      <c r="A15" s="208">
        <v>10</v>
      </c>
      <c r="B15" s="208">
        <v>213</v>
      </c>
      <c r="C15" s="47" t="s">
        <v>171</v>
      </c>
      <c r="D15" s="48">
        <v>12094.85</v>
      </c>
    </row>
    <row r="16" ht="28.05" customHeight="1" spans="1:4">
      <c r="A16" s="208">
        <v>11</v>
      </c>
      <c r="B16" s="208">
        <v>214</v>
      </c>
      <c r="C16" s="47" t="s">
        <v>172</v>
      </c>
      <c r="D16" s="48">
        <v>1775.61</v>
      </c>
    </row>
    <row r="17" ht="28.05" customHeight="1" spans="1:4">
      <c r="A17" s="208">
        <v>12</v>
      </c>
      <c r="B17" s="208">
        <v>215</v>
      </c>
      <c r="C17" s="47" t="s">
        <v>173</v>
      </c>
      <c r="D17" s="48">
        <v>580.47</v>
      </c>
    </row>
    <row r="18" ht="28.05" customHeight="1" spans="1:4">
      <c r="A18" s="208">
        <v>13</v>
      </c>
      <c r="B18" s="208">
        <v>216</v>
      </c>
      <c r="C18" s="47" t="s">
        <v>174</v>
      </c>
      <c r="D18" s="48">
        <v>107.9</v>
      </c>
    </row>
    <row r="19" ht="28.05" customHeight="1" spans="1:4">
      <c r="A19" s="208">
        <v>14</v>
      </c>
      <c r="B19" s="208">
        <v>220</v>
      </c>
      <c r="C19" s="47" t="s">
        <v>175</v>
      </c>
      <c r="D19" s="48">
        <v>861.6</v>
      </c>
    </row>
    <row r="20" ht="28.05" customHeight="1" spans="1:4">
      <c r="A20" s="208">
        <v>15</v>
      </c>
      <c r="B20" s="208">
        <v>221</v>
      </c>
      <c r="C20" s="47" t="s">
        <v>176</v>
      </c>
      <c r="D20" s="48">
        <v>3440</v>
      </c>
    </row>
    <row r="21" ht="28.05" customHeight="1" spans="1:4">
      <c r="A21" s="208">
        <v>16</v>
      </c>
      <c r="B21" s="208">
        <v>224</v>
      </c>
      <c r="C21" s="47" t="s">
        <v>177</v>
      </c>
      <c r="D21" s="48">
        <v>1158.97</v>
      </c>
    </row>
    <row r="22" ht="28.05" customHeight="1" spans="1:4">
      <c r="A22" s="208">
        <v>17</v>
      </c>
      <c r="B22" s="208">
        <v>229</v>
      </c>
      <c r="C22" s="47" t="s">
        <v>178</v>
      </c>
      <c r="D22" s="48">
        <v>3000</v>
      </c>
    </row>
    <row r="23" ht="28.05" customHeight="1" spans="1:4">
      <c r="A23" s="208">
        <v>18</v>
      </c>
      <c r="B23" s="208">
        <v>232</v>
      </c>
      <c r="C23" s="47" t="s">
        <v>179</v>
      </c>
      <c r="D23" s="48">
        <v>1864</v>
      </c>
    </row>
    <row r="24" ht="25.05" customHeight="1" spans="1:4">
      <c r="A24" s="208">
        <v>19</v>
      </c>
      <c r="B24" s="209" t="s">
        <v>180</v>
      </c>
      <c r="C24" s="210"/>
      <c r="D24" s="48">
        <f>SUM(D6:D23)</f>
        <v>185154.04</v>
      </c>
    </row>
    <row r="25" spans="1:4">
      <c r="C25" s="211"/>
      <c r="D25" s="211"/>
    </row>
  </sheetData>
  <mergeCells count="7">
    <mergeCell ref="A2:D2"/>
    <mergeCell ref="B24:C24"/>
    <mergeCell ref="C25:D25"/>
    <mergeCell ref="A4:A5"/>
    <mergeCell ref="B4:B5"/>
    <mergeCell ref="C4:C5"/>
    <mergeCell ref="D4:D5"/>
  </mergeCells>
  <printOptions horizontalCentered="1"/>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49</vt:i4>
      </vt:variant>
    </vt:vector>
  </HeadingPairs>
  <TitlesOfParts>
    <vt:vector size="49" baseType="lpstr">
      <vt:lpstr>封面</vt:lpstr>
      <vt:lpstr>目录</vt:lpstr>
      <vt:lpstr>表1 </vt:lpstr>
      <vt:lpstr>表2</vt:lpstr>
      <vt:lpstr>表3</vt:lpstr>
      <vt:lpstr>表4</vt:lpstr>
      <vt:lpstr>表 5</vt:lpstr>
      <vt:lpstr>表6</vt:lpstr>
      <vt:lpstr>表7</vt:lpstr>
      <vt:lpstr>表8</vt:lpstr>
      <vt:lpstr>表9</vt:lpstr>
      <vt:lpstr>表10</vt:lpstr>
      <vt:lpstr>表11 </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vt:lpstr>
      <vt:lpstr>表29</vt:lpstr>
      <vt:lpstr>表30</vt:lpstr>
      <vt:lpstr>表31</vt:lpstr>
      <vt:lpstr>表32</vt:lpstr>
      <vt:lpstr>表33</vt:lpstr>
      <vt:lpstr>表34</vt:lpstr>
      <vt:lpstr>表35</vt:lpstr>
      <vt:lpstr>表36</vt:lpstr>
      <vt:lpstr>表37</vt:lpstr>
      <vt:lpstr>表38</vt:lpstr>
      <vt:lpstr>表39</vt:lpstr>
      <vt:lpstr>表40</vt:lpstr>
      <vt:lpstr>附件1</vt:lpstr>
      <vt:lpstr>附件2</vt:lpstr>
      <vt:lpstr>附件3.</vt:lpstr>
      <vt:lpstr>附件4.</vt:lpstr>
      <vt:lpstr>附件5</vt:lpstr>
      <vt:lpstr>附件6</vt:lpstr>
      <vt:lpstr>附件8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在水一方</cp:lastModifiedBy>
  <dcterms:created xsi:type="dcterms:W3CDTF">2006-09-16T00:00:00Z</dcterms:created>
  <dcterms:modified xsi:type="dcterms:W3CDTF">2026-03-24T00:25:40Z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663D8D2BA7E84C3E9C8F6D1DF47C727A_13</vt:lpwstr>
  </property>
  <property fmtid="{D5CDD505-2E9C-101B-9397-08002B2CF9AE}" pid="3" name="KSOProductBuildVer">
    <vt:lpwstr>2052-12.1.0.25225</vt:lpwstr>
  </property>
  <property fmtid="{D5CDD505-2E9C-101B-9397-08002B2CF9AE}" pid="4" name="CalculationRule">
    <vt:i4>0</vt:i4>
  </property>
</Properties>
</file>